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<sst xmlns="http://schemas.openxmlformats.org/spreadsheetml/2006/main" count="69" uniqueCount="26">
  <si>
    <t>Прайс-лист</t>
  </si>
  <si>
    <t>ИП Мастеров Сергей Николаевич ИНН 181302504296</t>
  </si>
  <si>
    <t>В валютах цен.</t>
  </si>
  <si>
    <t>Цены указаны на 18.04.2024</t>
  </si>
  <si>
    <t>Ценовая группа/ Номенклатура/ Характеристика номенклатуры</t>
  </si>
  <si>
    <t>Остаток</t>
  </si>
  <si>
    <t>Номенклатура.Код</t>
  </si>
  <si>
    <t>Оптовая</t>
  </si>
  <si>
    <t>Изображение</t>
  </si>
  <si>
    <t>Цена</t>
  </si>
  <si>
    <t>Ед.</t>
  </si>
  <si>
    <t>Заказ (кол-во)</t>
  </si>
  <si>
    <t>Заказ (сумма)</t>
  </si>
  <si>
    <t>4G оборудование</t>
  </si>
  <si>
    <t>4G Антенны</t>
  </si>
  <si>
    <t>Антекс</t>
  </si>
  <si>
    <t>шт</t>
  </si>
  <si>
    <t>Крокс</t>
  </si>
  <si>
    <t>Панельные антенны</t>
  </si>
  <si>
    <t>Параболики</t>
  </si>
  <si>
    <t>Облучатели</t>
  </si>
  <si>
    <t>Wi Fi</t>
  </si>
  <si>
    <t>Модемы</t>
  </si>
  <si>
    <t>Пигтейлы,переходники</t>
  </si>
  <si>
    <t>Заказано</t>
  </si>
  <si>
    <t>На сумму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</si>
</sst>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;[Red]\-0.000"/>
    <numFmt numFmtId="165" formatCode="00000000000;[Red]\-00000000000"/>
    <numFmt numFmtId="166" formatCode="#,##0.00&quot; RUB&quot;"/>
    <numFmt numFmtId="167" formatCode="0.00&quot; RUB&quot;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 wrapText="1"/>
    </xf>
    <xf numFmtId="0" fontId="5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 wrapText="1"/>
    </xf>
    <xf numFmtId="0" fontId="5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right" vertical="top"/>
    </xf>
    <xf numFmtId="0" fontId="6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right" vertical="top" wrapText="1"/>
    </xf>
    <xf numFmtId="164" fontId="0" fillId="37" borderId="10" xfId="0" applyNumberFormat="1" applyFill="1" applyBorder="1" applyAlignment="1">
      <alignment horizontal="right" vertical="top"/>
    </xf>
    <xf numFmtId="165" fontId="0" fillId="37" borderId="10" xfId="0" applyNumberFormat="1" applyFill="1" applyBorder="1" applyAlignment="1">
      <alignment horizontal="left" vertical="top" wrapText="1"/>
    </xf>
    <xf numFmtId="166" fontId="0" fillId="37" borderId="10" xfId="0" applyNumberFormat="1" applyFill="1" applyBorder="1" applyAlignment="1">
      <alignment horizontal="right" vertical="top" wrapText="1"/>
    </xf>
    <xf numFmtId="0" fontId="0" fillId="37" borderId="10" xfId="0" applyFill="1" applyBorder="1" applyAlignment="1">
      <alignment horizontal="right" vertical="top" wrapText="1"/>
    </xf>
    <xf numFmtId="167" fontId="0" fillId="37" borderId="10" xfId="0" applyNumberFormat="1" applyFill="1" applyBorder="1" applyAlignment="1">
      <alignment horizontal="right" vertical="top" wrapText="1"/>
    </xf>
    <xf numFmtId="0" fontId="5" fillId="38" borderId="10" xfId="0" applyFont="1" applyFill="1" applyBorder="1" applyAlignment="1">
      <alignment horizontal="left" vertical="top" wrapText="1"/>
    </xf>
    <xf numFmtId="0" fontId="6" fillId="38" borderId="10" xfId="0" applyFont="1" applyFill="1" applyBorder="1" applyAlignment="1">
      <alignment horizontal="right" vertical="top"/>
    </xf>
    <xf numFmtId="0" fontId="6" fillId="38" borderId="10" xfId="0" applyFont="1" applyFill="1" applyBorder="1" applyAlignment="1">
      <alignment horizontal="left" vertical="top" wrapText="1"/>
    </xf>
    <xf numFmtId="0" fontId="6" fillId="38" borderId="10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6" fillId="34" borderId="10" xfId="0" applyFont="1" applyFill="1" applyBorder="1" applyAlignment="1" applyProtection="1">
      <alignment horizontal="right" vertical="top" wrapText="1"/>
      <protection locked="0"/>
    </xf>
    <xf numFmtId="0" fontId="6" fillId="35" borderId="10" xfId="0" applyFont="1" applyFill="1" applyBorder="1" applyAlignment="1" applyProtection="1">
      <alignment horizontal="right" vertical="top" wrapText="1"/>
      <protection locked="0"/>
    </xf>
    <xf numFmtId="0" fontId="6" fillId="36" borderId="10" xfId="0" applyFont="1" applyFill="1" applyBorder="1" applyAlignment="1" applyProtection="1">
      <alignment horizontal="right" vertical="top" wrapText="1"/>
      <protection locked="0"/>
    </xf>
    <xf numFmtId="0" fontId="29" fillId="37" borderId="10" xfId="42" applyFill="1" applyBorder="1" applyAlignment="1">
      <alignment horizontal="left" vertical="top" wrapText="1"/>
    </xf>
    <xf numFmtId="0" fontId="0" fillId="37" borderId="10" xfId="0" applyFill="1" applyBorder="1" applyAlignment="1" applyProtection="1">
      <alignment horizontal="right" vertical="top" wrapText="1"/>
      <protection locked="0"/>
    </xf>
    <xf numFmtId="0" fontId="6" fillId="38" borderId="10" xfId="0" applyFont="1" applyFill="1" applyBorder="1" applyAlignment="1" applyProtection="1">
      <alignment horizontal="right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15</xdr:row>
      <xdr:rowOff>28575</xdr:rowOff>
    </xdr:from>
    <xdr:to>
      <xdr:col>9</xdr:col>
      <xdr:colOff>533400</xdr:colOff>
      <xdr:row>15</xdr:row>
      <xdr:rowOff>723900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3295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16</xdr:row>
      <xdr:rowOff>28575</xdr:rowOff>
    </xdr:from>
    <xdr:to>
      <xdr:col>9</xdr:col>
      <xdr:colOff>533400</xdr:colOff>
      <xdr:row>16</xdr:row>
      <xdr:rowOff>723900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40767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17</xdr:row>
      <xdr:rowOff>28575</xdr:rowOff>
    </xdr:from>
    <xdr:to>
      <xdr:col>9</xdr:col>
      <xdr:colOff>533400</xdr:colOff>
      <xdr:row>17</xdr:row>
      <xdr:rowOff>723900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8577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18</xdr:row>
      <xdr:rowOff>28575</xdr:rowOff>
    </xdr:from>
    <xdr:to>
      <xdr:col>9</xdr:col>
      <xdr:colOff>533400</xdr:colOff>
      <xdr:row>18</xdr:row>
      <xdr:rowOff>723900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62925" y="56388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19</xdr:row>
      <xdr:rowOff>28575</xdr:rowOff>
    </xdr:from>
    <xdr:to>
      <xdr:col>9</xdr:col>
      <xdr:colOff>533400</xdr:colOff>
      <xdr:row>19</xdr:row>
      <xdr:rowOff>723900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62925" y="64198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20</xdr:row>
      <xdr:rowOff>28575</xdr:rowOff>
    </xdr:from>
    <xdr:to>
      <xdr:col>9</xdr:col>
      <xdr:colOff>533400</xdr:colOff>
      <xdr:row>20</xdr:row>
      <xdr:rowOff>723900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62925" y="72009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21</xdr:row>
      <xdr:rowOff>28575</xdr:rowOff>
    </xdr:from>
    <xdr:to>
      <xdr:col>9</xdr:col>
      <xdr:colOff>533400</xdr:colOff>
      <xdr:row>21</xdr:row>
      <xdr:rowOff>723900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62925" y="79819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22</xdr:row>
      <xdr:rowOff>28575</xdr:rowOff>
    </xdr:from>
    <xdr:to>
      <xdr:col>9</xdr:col>
      <xdr:colOff>533400</xdr:colOff>
      <xdr:row>22</xdr:row>
      <xdr:rowOff>723900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62925" y="87630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25</xdr:row>
      <xdr:rowOff>28575</xdr:rowOff>
    </xdr:from>
    <xdr:to>
      <xdr:col>9</xdr:col>
      <xdr:colOff>533400</xdr:colOff>
      <xdr:row>25</xdr:row>
      <xdr:rowOff>723900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62925" y="98488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27</xdr:row>
      <xdr:rowOff>28575</xdr:rowOff>
    </xdr:from>
    <xdr:to>
      <xdr:col>9</xdr:col>
      <xdr:colOff>533400</xdr:colOff>
      <xdr:row>27</xdr:row>
      <xdr:rowOff>723900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62925" y="107823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28</xdr:row>
      <xdr:rowOff>28575</xdr:rowOff>
    </xdr:from>
    <xdr:to>
      <xdr:col>9</xdr:col>
      <xdr:colOff>533400</xdr:colOff>
      <xdr:row>28</xdr:row>
      <xdr:rowOff>723900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62925" y="11563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30</xdr:row>
      <xdr:rowOff>28575</xdr:rowOff>
    </xdr:from>
    <xdr:to>
      <xdr:col>9</xdr:col>
      <xdr:colOff>533400</xdr:colOff>
      <xdr:row>30</xdr:row>
      <xdr:rowOff>723900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62925" y="124968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32</xdr:row>
      <xdr:rowOff>28575</xdr:rowOff>
    </xdr:from>
    <xdr:to>
      <xdr:col>9</xdr:col>
      <xdr:colOff>533400</xdr:colOff>
      <xdr:row>32</xdr:row>
      <xdr:rowOff>723900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134302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33</xdr:row>
      <xdr:rowOff>28575</xdr:rowOff>
    </xdr:from>
    <xdr:to>
      <xdr:col>9</xdr:col>
      <xdr:colOff>533400</xdr:colOff>
      <xdr:row>33</xdr:row>
      <xdr:rowOff>723900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62925" y="142113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34</xdr:row>
      <xdr:rowOff>28575</xdr:rowOff>
    </xdr:from>
    <xdr:to>
      <xdr:col>9</xdr:col>
      <xdr:colOff>533400</xdr:colOff>
      <xdr:row>34</xdr:row>
      <xdr:rowOff>723900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62925" y="14992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35</xdr:row>
      <xdr:rowOff>28575</xdr:rowOff>
    </xdr:from>
    <xdr:to>
      <xdr:col>9</xdr:col>
      <xdr:colOff>533400</xdr:colOff>
      <xdr:row>35</xdr:row>
      <xdr:rowOff>723900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62925" y="157734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36</xdr:row>
      <xdr:rowOff>28575</xdr:rowOff>
    </xdr:from>
    <xdr:to>
      <xdr:col>9</xdr:col>
      <xdr:colOff>533400</xdr:colOff>
      <xdr:row>36</xdr:row>
      <xdr:rowOff>723900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162925" y="165544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37</xdr:row>
      <xdr:rowOff>28575</xdr:rowOff>
    </xdr:from>
    <xdr:to>
      <xdr:col>9</xdr:col>
      <xdr:colOff>533400</xdr:colOff>
      <xdr:row>37</xdr:row>
      <xdr:rowOff>723900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162925" y="173355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38</xdr:row>
      <xdr:rowOff>28575</xdr:rowOff>
    </xdr:from>
    <xdr:to>
      <xdr:col>9</xdr:col>
      <xdr:colOff>533400</xdr:colOff>
      <xdr:row>38</xdr:row>
      <xdr:rowOff>723900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162925" y="181165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39</xdr:row>
      <xdr:rowOff>28575</xdr:rowOff>
    </xdr:from>
    <xdr:to>
      <xdr:col>9</xdr:col>
      <xdr:colOff>533400</xdr:colOff>
      <xdr:row>39</xdr:row>
      <xdr:rowOff>723900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162925" y="188976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40</xdr:row>
      <xdr:rowOff>28575</xdr:rowOff>
    </xdr:from>
    <xdr:to>
      <xdr:col>9</xdr:col>
      <xdr:colOff>533400</xdr:colOff>
      <xdr:row>40</xdr:row>
      <xdr:rowOff>723900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162925" y="19678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41</xdr:row>
      <xdr:rowOff>28575</xdr:rowOff>
    </xdr:from>
    <xdr:to>
      <xdr:col>9</xdr:col>
      <xdr:colOff>533400</xdr:colOff>
      <xdr:row>41</xdr:row>
      <xdr:rowOff>723900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162925" y="204597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42</xdr:row>
      <xdr:rowOff>28575</xdr:rowOff>
    </xdr:from>
    <xdr:to>
      <xdr:col>9</xdr:col>
      <xdr:colOff>533400</xdr:colOff>
      <xdr:row>42</xdr:row>
      <xdr:rowOff>723900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162925" y="212407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44</xdr:row>
      <xdr:rowOff>28575</xdr:rowOff>
    </xdr:from>
    <xdr:to>
      <xdr:col>9</xdr:col>
      <xdr:colOff>533400</xdr:colOff>
      <xdr:row>44</xdr:row>
      <xdr:rowOff>723900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162925" y="221742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45</xdr:row>
      <xdr:rowOff>28575</xdr:rowOff>
    </xdr:from>
    <xdr:to>
      <xdr:col>9</xdr:col>
      <xdr:colOff>533400</xdr:colOff>
      <xdr:row>45</xdr:row>
      <xdr:rowOff>723900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62925" y="229552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46</xdr:row>
      <xdr:rowOff>28575</xdr:rowOff>
    </xdr:from>
    <xdr:to>
      <xdr:col>9</xdr:col>
      <xdr:colOff>533400</xdr:colOff>
      <xdr:row>46</xdr:row>
      <xdr:rowOff>723900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162925" y="237363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47</xdr:row>
      <xdr:rowOff>28575</xdr:rowOff>
    </xdr:from>
    <xdr:to>
      <xdr:col>9</xdr:col>
      <xdr:colOff>533400</xdr:colOff>
      <xdr:row>47</xdr:row>
      <xdr:rowOff>723900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162925" y="24517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48</xdr:row>
      <xdr:rowOff>28575</xdr:rowOff>
    </xdr:from>
    <xdr:to>
      <xdr:col>9</xdr:col>
      <xdr:colOff>533400</xdr:colOff>
      <xdr:row>48</xdr:row>
      <xdr:rowOff>723900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162925" y="252984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49</xdr:row>
      <xdr:rowOff>28575</xdr:rowOff>
    </xdr:from>
    <xdr:to>
      <xdr:col>9</xdr:col>
      <xdr:colOff>533400</xdr:colOff>
      <xdr:row>49</xdr:row>
      <xdr:rowOff>723900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162925" y="260794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50</xdr:row>
      <xdr:rowOff>28575</xdr:rowOff>
    </xdr:from>
    <xdr:to>
      <xdr:col>9</xdr:col>
      <xdr:colOff>533400</xdr:colOff>
      <xdr:row>50</xdr:row>
      <xdr:rowOff>723900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162925" y="268605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51</xdr:row>
      <xdr:rowOff>28575</xdr:rowOff>
    </xdr:from>
    <xdr:to>
      <xdr:col>9</xdr:col>
      <xdr:colOff>533400</xdr:colOff>
      <xdr:row>51</xdr:row>
      <xdr:rowOff>723900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162925" y="276415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52</xdr:row>
      <xdr:rowOff>28575</xdr:rowOff>
    </xdr:from>
    <xdr:to>
      <xdr:col>9</xdr:col>
      <xdr:colOff>533400</xdr:colOff>
      <xdr:row>52</xdr:row>
      <xdr:rowOff>723900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162925" y="284226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53</xdr:row>
      <xdr:rowOff>28575</xdr:rowOff>
    </xdr:from>
    <xdr:to>
      <xdr:col>9</xdr:col>
      <xdr:colOff>533400</xdr:colOff>
      <xdr:row>53</xdr:row>
      <xdr:rowOff>723900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162925" y="29203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54</xdr:row>
      <xdr:rowOff>28575</xdr:rowOff>
    </xdr:from>
    <xdr:to>
      <xdr:col>9</xdr:col>
      <xdr:colOff>533400</xdr:colOff>
      <xdr:row>54</xdr:row>
      <xdr:rowOff>723900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162925" y="299847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55</xdr:row>
      <xdr:rowOff>28575</xdr:rowOff>
    </xdr:from>
    <xdr:to>
      <xdr:col>9</xdr:col>
      <xdr:colOff>533400</xdr:colOff>
      <xdr:row>55</xdr:row>
      <xdr:rowOff>723900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162925" y="307657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56</xdr:row>
      <xdr:rowOff>28575</xdr:rowOff>
    </xdr:from>
    <xdr:to>
      <xdr:col>9</xdr:col>
      <xdr:colOff>533400</xdr:colOff>
      <xdr:row>56</xdr:row>
      <xdr:rowOff>723900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162925" y="315468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57</xdr:row>
      <xdr:rowOff>28575</xdr:rowOff>
    </xdr:from>
    <xdr:to>
      <xdr:col>9</xdr:col>
      <xdr:colOff>533400</xdr:colOff>
      <xdr:row>57</xdr:row>
      <xdr:rowOff>723900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162925" y="323278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58</xdr:row>
      <xdr:rowOff>28575</xdr:rowOff>
    </xdr:from>
    <xdr:to>
      <xdr:col>9</xdr:col>
      <xdr:colOff>533400</xdr:colOff>
      <xdr:row>58</xdr:row>
      <xdr:rowOff>723900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162925" y="331089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60</xdr:row>
      <xdr:rowOff>28575</xdr:rowOff>
    </xdr:from>
    <xdr:to>
      <xdr:col>9</xdr:col>
      <xdr:colOff>533400</xdr:colOff>
      <xdr:row>60</xdr:row>
      <xdr:rowOff>723900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162925" y="34042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61</xdr:row>
      <xdr:rowOff>28575</xdr:rowOff>
    </xdr:from>
    <xdr:to>
      <xdr:col>9</xdr:col>
      <xdr:colOff>533400</xdr:colOff>
      <xdr:row>61</xdr:row>
      <xdr:rowOff>723900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162925" y="348234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62</xdr:row>
      <xdr:rowOff>28575</xdr:rowOff>
    </xdr:from>
    <xdr:to>
      <xdr:col>9</xdr:col>
      <xdr:colOff>533400</xdr:colOff>
      <xdr:row>62</xdr:row>
      <xdr:rowOff>723900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162925" y="356044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63</xdr:row>
      <xdr:rowOff>28575</xdr:rowOff>
    </xdr:from>
    <xdr:to>
      <xdr:col>9</xdr:col>
      <xdr:colOff>533400</xdr:colOff>
      <xdr:row>63</xdr:row>
      <xdr:rowOff>723900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162925" y="363855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64</xdr:row>
      <xdr:rowOff>28575</xdr:rowOff>
    </xdr:from>
    <xdr:to>
      <xdr:col>9</xdr:col>
      <xdr:colOff>533400</xdr:colOff>
      <xdr:row>64</xdr:row>
      <xdr:rowOff>723900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162925" y="371665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65</xdr:row>
      <xdr:rowOff>28575</xdr:rowOff>
    </xdr:from>
    <xdr:to>
      <xdr:col>9</xdr:col>
      <xdr:colOff>533400</xdr:colOff>
      <xdr:row>65</xdr:row>
      <xdr:rowOff>723900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162925" y="379476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J66"/>
  <sheetViews>
    <sheetView tabSelected="1" zoomScalePageLayoutView="0" workbookViewId="0" topLeftCell="A1">
      <selection activeCell="A1" sqref="A1"/>
    </sheetView>
  </sheetViews>
  <sheetFormatPr defaultColWidth="10.5" defaultRowHeight="11.25" customHeight="1" outlineLevelRow="5"/>
  <cols>
    <col min="1" max="1" width="1.171875" style="1" customWidth="1"/>
    <col min="2" max="2" width="52.33203125" style="1" customWidth="1"/>
    <col min="3" max="4" width="14.83203125" style="1" customWidth="1"/>
    <col min="5" max="5" width="16.33203125" style="1" customWidth="1"/>
    <col min="6" max="6" width="10.5" style="1" customWidth="1"/>
    <col min="7" max="7" width="15.33203125" style="1" customWidth="1"/>
    <col min="8" max="8" width="16.16015625" style="1" customWidth="1"/>
    <col min="9" max="9" width="14.83203125" style="1" customWidth="1"/>
    <col min="10" max="10" width="15.66015625" style="1" customWidth="1"/>
    <col min="11" max="11" width="10.5" style="1" customWidth="1"/>
  </cols>
  <sheetData>
    <row r="1" ht="49.5" customHeight="1">
      <c r="B1" s="2" t="s">
        <v>0</v>
      </c>
    </row>
    <row r="2" ht="10.5" customHeight="1"/>
    <row r="3" ht="18.75" customHeight="1">
      <c r="B3" s="3" t="s">
        <v>1</v>
      </c>
    </row>
    <row r="4" s="4" customFormat="1" ht="9" customHeight="1"/>
    <row r="5" s="4" customFormat="1" ht="9" customHeight="1"/>
    <row r="6" s="4" customFormat="1" ht="10.5" customHeight="1">
      <c r="B6" s="5" t="s">
        <v>2</v>
      </c>
    </row>
    <row r="7" spans="2:7" s="4" customFormat="1" ht="10.5" customHeight="1">
      <c r="B7" s="5" t="s">
        <v>3</v>
      </c>
      <c r="F7" s="4" t="s">
        <v>24</v>
      </c>
      <c r="G7" s="4">
        <f>SUM(G11:G9007)</f>
        <v>0</v>
      </c>
    </row>
    <row r="8" spans="6:7" s="4" customFormat="1" ht="10.5" customHeight="1">
      <c r="F8" s="4" t="s">
        <v>25</v>
      </c>
      <c r="G8" s="4">
        <f>SUM(H11:H9008)</f>
        <v>0</v>
      </c>
    </row>
    <row r="9" s="1" customFormat="1" ht="7.5" customHeight="1"/>
    <row r="10" spans="2:10" s="1" customFormat="1" ht="12" customHeight="1">
      <c r="B10" s="31" t="s">
        <v>4</v>
      </c>
      <c r="C10" s="33" t="s">
        <v>5</v>
      </c>
      <c r="D10" s="33" t="s">
        <v>6</v>
      </c>
      <c r="E10" s="35" t="s">
        <v>7</v>
      </c>
      <c r="F10" s="35"/>
      <c r="G10" s="35"/>
      <c r="H10" s="35"/>
      <c r="I10" s="36" t="s">
        <v>8</v>
      </c>
      <c r="J10" s="36"/>
    </row>
    <row r="11" spans="2:10" s="1" customFormat="1" ht="12" customHeight="1">
      <c r="B11" s="32"/>
      <c r="C11" s="34"/>
      <c r="D11" s="34"/>
      <c r="E11" s="6" t="s">
        <v>9</v>
      </c>
      <c r="F11" s="6" t="s">
        <v>10</v>
      </c>
      <c r="G11" s="6" t="s">
        <v>11</v>
      </c>
      <c r="H11" s="6" t="s">
        <v>12</v>
      </c>
      <c r="I11" s="37"/>
      <c r="J11" s="38"/>
    </row>
    <row r="12" spans="2:10" s="1" customFormat="1" ht="61.5" customHeight="1">
      <c r="B12" s="7"/>
      <c r="C12" s="8"/>
      <c r="D12" s="7"/>
      <c r="E12" s="9"/>
      <c r="F12" s="9"/>
      <c r="G12" s="9"/>
      <c r="H12" s="9"/>
      <c r="I12" s="39"/>
      <c r="J12" s="39"/>
    </row>
    <row r="13" spans="2:10" ht="12" customHeight="1" outlineLevel="1">
      <c r="B13" s="10" t="s">
        <v>13</v>
      </c>
      <c r="C13" s="11"/>
      <c r="D13" s="12"/>
      <c r="E13" s="13"/>
      <c r="F13" s="13"/>
      <c r="G13" s="45"/>
      <c r="H13" s="13">
        <f>E13*G13</f>
        <v>0</v>
      </c>
      <c r="I13" s="40"/>
      <c r="J13" s="40"/>
    </row>
    <row r="14" spans="2:10" ht="12" customHeight="1" outlineLevel="2">
      <c r="B14" s="14" t="s">
        <v>14</v>
      </c>
      <c r="C14" s="15"/>
      <c r="D14" s="16"/>
      <c r="E14" s="17"/>
      <c r="F14" s="17"/>
      <c r="G14" s="46"/>
      <c r="H14" s="17">
        <f>E14*G14</f>
        <v>0</v>
      </c>
      <c r="I14" s="41"/>
      <c r="J14" s="41"/>
    </row>
    <row r="15" spans="2:10" ht="12" customHeight="1" outlineLevel="3">
      <c r="B15" s="18" t="s">
        <v>15</v>
      </c>
      <c r="C15" s="19"/>
      <c r="D15" s="20"/>
      <c r="E15" s="21"/>
      <c r="F15" s="21"/>
      <c r="G15" s="47"/>
      <c r="H15" s="21">
        <f>E15*G15</f>
        <v>0</v>
      </c>
      <c r="I15" s="42"/>
      <c r="J15" s="42"/>
    </row>
    <row r="16" spans="2:10" s="1" customFormat="1" ht="61.5" customHeight="1" outlineLevel="4">
      <c r="B16" s="48" t="str">
        <f>HYPERLINK("http://rusat.tv/antenna-magnita-1-gsm-1800-3g-wifi-4g-krugovaya-magnitnaya-7db-rg58-3m-sma-male","MAGNITA-1 (GSM-1800/3G/WiFi/4G)/круговая/магнитная/7Дб/RG58 3м/SMA-male")</f>
        <v>MAGNITA-1 (GSM-1800/3G/WiFi/4G)/круговая/магнитная/7Дб/RG58 3м/SMA-male</v>
      </c>
      <c r="C16" s="22">
        <v>4</v>
      </c>
      <c r="D16" s="23">
        <v>1770</v>
      </c>
      <c r="E16" s="24">
        <v>1300</v>
      </c>
      <c r="F16" s="25" t="s">
        <v>16</v>
      </c>
      <c r="G16" s="49"/>
      <c r="H16" s="25">
        <f>E16*G16</f>
        <v>0</v>
      </c>
      <c r="I16" s="43"/>
      <c r="J16" s="43"/>
    </row>
    <row r="17" spans="2:10" s="1" customFormat="1" ht="61.5" customHeight="1" outlineLevel="4">
      <c r="B17" s="48" t="str">
        <f>HYPERLINK("http://rusat.tv/petra-lite-box-home-antenna-s-boksom-dlya-3g-4g-modema","Petra LITE BOX HOME - антенна с боксом для 3G/4G модема")</f>
        <v>Petra LITE BOX HOME - антенна с боксом для 3G/4G модема</v>
      </c>
      <c r="C17" s="22">
        <v>4</v>
      </c>
      <c r="D17" s="23">
        <v>6150</v>
      </c>
      <c r="E17" s="24">
        <v>1750</v>
      </c>
      <c r="F17" s="25" t="s">
        <v>16</v>
      </c>
      <c r="G17" s="49"/>
      <c r="H17" s="25">
        <f>E17*G17</f>
        <v>0</v>
      </c>
      <c r="I17" s="43"/>
      <c r="J17" s="43"/>
    </row>
    <row r="18" spans="2:10" s="1" customFormat="1" ht="61.5" customHeight="1" outlineLevel="4">
      <c r="B18" s="48" t="str">
        <f>HYPERLINK("http://rusat.tv/vika-21f-mimo-setchataya-parabolicheskaya-antenna-lte1800-lte2100-umts2100-lte2600","Vika-21F MIMO - сетчатая параболическая антенна LTE1800/LTE2100/UMTS2100/LTE2600")</f>
        <v>Vika-21F MIMO - сетчатая параболическая антенна LTE1800/LTE2100/UMTS2100/LTE2600</v>
      </c>
      <c r="C18" s="22">
        <v>1</v>
      </c>
      <c r="D18" s="23">
        <v>6151</v>
      </c>
      <c r="E18" s="24">
        <v>3450</v>
      </c>
      <c r="F18" s="25" t="s">
        <v>16</v>
      </c>
      <c r="G18" s="49"/>
      <c r="H18" s="25">
        <f>E18*G18</f>
        <v>0</v>
      </c>
      <c r="I18" s="43"/>
      <c r="J18" s="43"/>
    </row>
    <row r="19" spans="2:10" s="1" customFormat="1" ht="61.5" customHeight="1" outlineLevel="4">
      <c r="B19" s="48" t="str">
        <f>HYPERLINK("http://rusat.tv/antenna-nitsa-7-vneshnyaya-vsenapravlennaya-lte800-gsm900-gsm1800-lte1800-umts900-umts2100-wifi-lte2","Антенна  Nitsa-7 /внешняя/ всенаправленная/ LTE800/GSM900/GSM1800/LTE1800/UMTS900/UMTS2100/WIFI/LTE2")</f>
        <v>Антенна  Nitsa-7 /внешняя/ всенаправленная/ LTE800/GSM900/GSM1800/LTE1800/UMTS900/UMTS2100/WIFI/LTE2</v>
      </c>
      <c r="C19" s="22">
        <v>5</v>
      </c>
      <c r="D19" s="23">
        <v>4409</v>
      </c>
      <c r="E19" s="24">
        <v>1000</v>
      </c>
      <c r="F19" s="25" t="s">
        <v>16</v>
      </c>
      <c r="G19" s="49"/>
      <c r="H19" s="25">
        <f>E19*G19</f>
        <v>0</v>
      </c>
      <c r="I19" s="43"/>
      <c r="J19" s="43"/>
    </row>
    <row r="20" spans="2:10" s="1" customFormat="1" ht="61.5" customHeight="1" outlineLevel="4">
      <c r="B20" s="48" t="str">
        <f>HYPERLINK("http://rusat.tv/antenna-vika-24-mimo-2x2-lte1800-3g-lte2600-napravlennaya-tip-parabolicheskaya-pryamofokusnaya-21-24d","Антенна VIKA-24 MIMO 2x2/ LTE1800/3G/LTE2600/ направленная, тип-параболическая, прямофокусная/21-24Д")</f>
        <v>Антенна VIKA-24 MIMO 2x2/ LTE1800/3G/LTE2600/ направленная, тип-параболическая, прямофокусная/21-24Д</v>
      </c>
      <c r="C20" s="22">
        <v>1</v>
      </c>
      <c r="D20" s="23">
        <v>4994</v>
      </c>
      <c r="E20" s="24">
        <v>5000</v>
      </c>
      <c r="F20" s="25" t="s">
        <v>16</v>
      </c>
      <c r="G20" s="49"/>
      <c r="H20" s="25">
        <f>E20*G20</f>
        <v>0</v>
      </c>
      <c r="I20" s="43"/>
      <c r="J20" s="43"/>
    </row>
    <row r="21" spans="2:10" s="1" customFormat="1" ht="61.5" customHeight="1" outlineLevel="3">
      <c r="B21" s="48" t="str">
        <f>HYPERLINK("http://rusat.tv/antenna-9dbi-offset-mimo4glte1700-1900-9db","Антенна 9DBI Offset (MIMO4GLTE1700-1900) 9дБ")</f>
        <v>Антенна 9DBI Offset (MIMO4GLTE1700-1900) 9дБ</v>
      </c>
      <c r="C21" s="22">
        <v>8</v>
      </c>
      <c r="D21" s="23">
        <v>5504</v>
      </c>
      <c r="E21" s="26">
        <v>450</v>
      </c>
      <c r="F21" s="25" t="s">
        <v>16</v>
      </c>
      <c r="G21" s="49"/>
      <c r="H21" s="25">
        <f>E21*G21</f>
        <v>0</v>
      </c>
      <c r="I21" s="43"/>
      <c r="J21" s="43"/>
    </row>
    <row r="22" spans="2:10" s="1" customFormat="1" ht="61.5" customHeight="1" outlineLevel="3">
      <c r="B22" s="48" t="str">
        <f>HYPERLINK("http://rusat.tv/antenna-barrakuda","Антенна Барракуда (MIMO4GLTE2600)")</f>
        <v>Антенна Барракуда (MIMO4GLTE2600)</v>
      </c>
      <c r="C22" s="22">
        <v>3</v>
      </c>
      <c r="D22" s="23">
        <v>6120</v>
      </c>
      <c r="E22" s="26">
        <v>800</v>
      </c>
      <c r="F22" s="25" t="s">
        <v>16</v>
      </c>
      <c r="G22" s="49"/>
      <c r="H22" s="25">
        <f>E22*G22</f>
        <v>0</v>
      </c>
      <c r="I22" s="43"/>
      <c r="J22" s="43"/>
    </row>
    <row r="23" spans="2:10" s="1" customFormat="1" ht="61.5" customHeight="1" outlineLevel="3">
      <c r="B23" s="48" t="str">
        <f>HYPERLINK("http://rusat.tv/deka10","Дека-10")</f>
        <v>Дека-10</v>
      </c>
      <c r="C23" s="22">
        <v>1</v>
      </c>
      <c r="D23" s="23">
        <v>5893</v>
      </c>
      <c r="E23" s="26">
        <v>750</v>
      </c>
      <c r="F23" s="25" t="s">
        <v>16</v>
      </c>
      <c r="G23" s="49"/>
      <c r="H23" s="25">
        <f>E23*G23</f>
        <v>0</v>
      </c>
      <c r="I23" s="43"/>
      <c r="J23" s="43"/>
    </row>
    <row r="24" spans="2:10" ht="12" customHeight="1" outlineLevel="3">
      <c r="B24" s="18" t="s">
        <v>17</v>
      </c>
      <c r="C24" s="19"/>
      <c r="D24" s="20"/>
      <c r="E24" s="21"/>
      <c r="F24" s="21"/>
      <c r="G24" s="47"/>
      <c r="H24" s="21">
        <f>E24*G24</f>
        <v>0</v>
      </c>
      <c r="I24" s="42"/>
      <c r="J24" s="42"/>
    </row>
    <row r="25" spans="2:10" ht="12" customHeight="1" outlineLevel="4">
      <c r="B25" s="27" t="s">
        <v>18</v>
      </c>
      <c r="C25" s="28"/>
      <c r="D25" s="29"/>
      <c r="E25" s="30"/>
      <c r="F25" s="30"/>
      <c r="G25" s="50"/>
      <c r="H25" s="30">
        <f>E25*G25</f>
        <v>0</v>
      </c>
      <c r="I25" s="44"/>
      <c r="J25" s="44"/>
    </row>
    <row r="26" spans="2:10" s="1" customFormat="1" ht="61.5" customHeight="1" outlineLevel="5">
      <c r="B26" s="48" t="str">
        <f>HYPERLINK("http://rusat.tv/shirokopolosnaya-3g-4g-mimo-antenna-kaa15-1700-2700","Широкополосная 3G/4G MIMO антенна KAA15-1700/2700")</f>
        <v>Широкополосная 3G/4G MIMO антенна KAA15-1700/2700</v>
      </c>
      <c r="C26" s="22">
        <v>1</v>
      </c>
      <c r="D26" s="23">
        <v>5992</v>
      </c>
      <c r="E26" s="24">
        <v>1150</v>
      </c>
      <c r="F26" s="25" t="s">
        <v>16</v>
      </c>
      <c r="G26" s="49"/>
      <c r="H26" s="25">
        <f>E26*G26</f>
        <v>0</v>
      </c>
      <c r="I26" s="43"/>
      <c r="J26" s="43"/>
    </row>
    <row r="27" spans="2:10" ht="12" customHeight="1" outlineLevel="4">
      <c r="B27" s="27" t="s">
        <v>19</v>
      </c>
      <c r="C27" s="28"/>
      <c r="D27" s="29"/>
      <c r="E27" s="30"/>
      <c r="F27" s="30"/>
      <c r="G27" s="50"/>
      <c r="H27" s="30">
        <f>E27*G27</f>
        <v>0</v>
      </c>
      <c r="I27" s="44"/>
      <c r="J27" s="44"/>
    </row>
    <row r="28" spans="2:10" s="1" customFormat="1" ht="61.5" customHeight="1" outlineLevel="5">
      <c r="B28" s="48" t="str">
        <f>HYPERLINK("http://rusat.tv/kn27-1700-2700-parabolicheskaya-antenna-27-db","KN27-1700/2700 - Параболическая антенна 27 дБ")</f>
        <v>KN27-1700/2700 - Параболическая антенна 27 дБ</v>
      </c>
      <c r="C28" s="22">
        <v>1</v>
      </c>
      <c r="D28" s="23">
        <v>5334</v>
      </c>
      <c r="E28" s="24">
        <v>3500</v>
      </c>
      <c r="F28" s="25" t="s">
        <v>16</v>
      </c>
      <c r="G28" s="49"/>
      <c r="H28" s="25">
        <f>E28*G28</f>
        <v>0</v>
      </c>
      <c r="I28" s="43"/>
      <c r="J28" s="43"/>
    </row>
    <row r="29" spans="2:10" s="1" customFormat="1" ht="61.5" customHeight="1" outlineLevel="3">
      <c r="B29" s="48" t="str">
        <f>HYPERLINK("http://rusat.tv/kronshteyn-universalnyy-kr-1","Кронштейн универсальный КР-1")</f>
        <v>Кронштейн универсальный КР-1</v>
      </c>
      <c r="C29" s="22">
        <v>10</v>
      </c>
      <c r="D29" s="23">
        <v>6441</v>
      </c>
      <c r="E29" s="26">
        <v>200</v>
      </c>
      <c r="F29" s="25" t="s">
        <v>16</v>
      </c>
      <c r="G29" s="49"/>
      <c r="H29" s="25">
        <f>E29*G29</f>
        <v>0</v>
      </c>
      <c r="I29" s="43"/>
      <c r="J29" s="43"/>
    </row>
    <row r="30" spans="2:10" ht="12" customHeight="1" outlineLevel="3">
      <c r="B30" s="18" t="s">
        <v>20</v>
      </c>
      <c r="C30" s="19"/>
      <c r="D30" s="20"/>
      <c r="E30" s="21"/>
      <c r="F30" s="21"/>
      <c r="G30" s="47"/>
      <c r="H30" s="21">
        <f>E30*G30</f>
        <v>0</v>
      </c>
      <c r="I30" s="42"/>
      <c r="J30" s="42"/>
    </row>
    <row r="31" spans="2:10" s="1" customFormat="1" ht="61.5" customHeight="1" outlineLevel="4">
      <c r="B31" s="48" t="str">
        <f>HYPERLINK("http://rusat.tv/umo-3f-mimo-2-2-obluchatel-lte1800-3g-lte2600-mimo-2x2-75-om-2-f-female","UMO-3F MIMO 2*2 - облучатель LTE1800/3G/LTE2600 MIMO 2x2/75 Ом/2*F-female")</f>
        <v>UMO-3F MIMO 2*2 - облучатель LTE1800/3G/LTE2600 MIMO 2x2/75 Ом/2*F-female</v>
      </c>
      <c r="C31" s="22">
        <v>8</v>
      </c>
      <c r="D31" s="23">
        <v>3719</v>
      </c>
      <c r="E31" s="24">
        <v>1150</v>
      </c>
      <c r="F31" s="25" t="s">
        <v>16</v>
      </c>
      <c r="G31" s="49"/>
      <c r="H31" s="25">
        <f>E31*G31</f>
        <v>0</v>
      </c>
      <c r="I31" s="43"/>
      <c r="J31" s="43"/>
    </row>
    <row r="32" spans="2:10" ht="12" customHeight="1" outlineLevel="2">
      <c r="B32" s="14" t="s">
        <v>21</v>
      </c>
      <c r="C32" s="15"/>
      <c r="D32" s="16"/>
      <c r="E32" s="17"/>
      <c r="F32" s="17"/>
      <c r="G32" s="46"/>
      <c r="H32" s="17">
        <f>E32*G32</f>
        <v>0</v>
      </c>
      <c r="I32" s="41"/>
      <c r="J32" s="41"/>
    </row>
    <row r="33" spans="2:10" s="1" customFormat="1" ht="61.5" customHeight="1" outlineLevel="3">
      <c r="B33" s="48" t="str">
        <f>HYPERLINK("http://rusat.tv/usb-wi-fi-gi-7601","USB Wi-Fi Gi 7601")</f>
        <v>USB Wi-Fi Gi 7601</v>
      </c>
      <c r="C33" s="22">
        <v>2</v>
      </c>
      <c r="D33" s="23">
        <v>2747</v>
      </c>
      <c r="E33" s="26">
        <v>250</v>
      </c>
      <c r="F33" s="25" t="s">
        <v>16</v>
      </c>
      <c r="G33" s="49"/>
      <c r="H33" s="25">
        <f>E33*G33</f>
        <v>0</v>
      </c>
      <c r="I33" s="43"/>
      <c r="J33" s="43"/>
    </row>
    <row r="34" spans="2:10" s="1" customFormat="1" ht="61.5" customHeight="1" outlineLevel="3">
      <c r="B34" s="48" t="str">
        <f>HYPERLINK("http://rusat.tv/usb-wi-fi-rusat-7601","USB Wi-Fi RuSat 7601")</f>
        <v>USB Wi-Fi RuSat 7601</v>
      </c>
      <c r="C34" s="22">
        <v>48</v>
      </c>
      <c r="D34" s="23">
        <v>4428</v>
      </c>
      <c r="E34" s="26">
        <v>200</v>
      </c>
      <c r="F34" s="25" t="s">
        <v>16</v>
      </c>
      <c r="G34" s="49"/>
      <c r="H34" s="25">
        <f>E34*G34</f>
        <v>0</v>
      </c>
      <c r="I34" s="43"/>
      <c r="J34" s="43"/>
    </row>
    <row r="35" spans="2:10" s="1" customFormat="1" ht="61.5" customHeight="1" outlineLevel="3">
      <c r="B35" s="48" t="str">
        <f>HYPERLINK("http://rusat.tv/zbt-1626","ZBT 1626")</f>
        <v>ZBT 1626</v>
      </c>
      <c r="C35" s="22">
        <v>14</v>
      </c>
      <c r="D35" s="23">
        <v>5369</v>
      </c>
      <c r="E35" s="24">
        <v>1050</v>
      </c>
      <c r="F35" s="25" t="s">
        <v>16</v>
      </c>
      <c r="G35" s="49"/>
      <c r="H35" s="25">
        <f>E35*G35</f>
        <v>0</v>
      </c>
      <c r="I35" s="43"/>
      <c r="J35" s="43"/>
    </row>
    <row r="36" spans="2:10" s="1" customFormat="1" ht="61.5" customHeight="1" outlineLevel="3">
      <c r="B36" s="48" t="str">
        <f>HYPERLINK("http://rusat.tv/kommutator-d-link-des-1008fr-pro","Коммутатор D-Link Des-1008FR/Pro")</f>
        <v>Коммутатор D-Link Des-1008FR/Pro</v>
      </c>
      <c r="C36" s="22">
        <v>7</v>
      </c>
      <c r="D36" s="23">
        <v>8639</v>
      </c>
      <c r="E36" s="26">
        <v>600</v>
      </c>
      <c r="F36" s="25" t="s">
        <v>16</v>
      </c>
      <c r="G36" s="49"/>
      <c r="H36" s="25">
        <f>E36*G36</f>
        <v>0</v>
      </c>
      <c r="I36" s="43"/>
      <c r="J36" s="43"/>
    </row>
    <row r="37" spans="2:10" s="1" customFormat="1" ht="61.5" customHeight="1" outlineLevel="3">
      <c r="B37" s="48" t="str">
        <f>HYPERLINK("http://rusat.tv/router-we1626","Маршрутизатор 1626 (без гарантии)")</f>
        <v>Маршрутизатор 1626 (без гарантии)</v>
      </c>
      <c r="C37" s="22">
        <v>5</v>
      </c>
      <c r="D37" s="23">
        <v>1976</v>
      </c>
      <c r="E37" s="24">
        <v>1200</v>
      </c>
      <c r="F37" s="25" t="s">
        <v>16</v>
      </c>
      <c r="G37" s="49"/>
      <c r="H37" s="25">
        <f>E37*G37</f>
        <v>0</v>
      </c>
      <c r="I37" s="43"/>
      <c r="J37" s="43"/>
    </row>
    <row r="38" spans="2:10" s="1" customFormat="1" ht="61.5" customHeight="1" outlineLevel="3">
      <c r="B38" s="48" t="str">
        <f>HYPERLINK("http://rusat.tv/marshrutizator-netis-mw5230","Маршрутизатор Netis MW5230")</f>
        <v>Маршрутизатор Netis MW5230</v>
      </c>
      <c r="C38" s="22">
        <v>3</v>
      </c>
      <c r="D38" s="23">
        <v>5056</v>
      </c>
      <c r="E38" s="24">
        <v>1200</v>
      </c>
      <c r="F38" s="25" t="s">
        <v>16</v>
      </c>
      <c r="G38" s="49"/>
      <c r="H38" s="25">
        <f>E38*G38</f>
        <v>0</v>
      </c>
      <c r="I38" s="43"/>
      <c r="J38" s="43"/>
    </row>
    <row r="39" spans="2:10" s="1" customFormat="1" ht="61.5" customHeight="1" outlineLevel="3">
      <c r="B39" s="48" t="str">
        <f>HYPERLINK("http://rusat.tv/marshrutizator-netis-mw5240","Маршрутизатор Netis MW5240")</f>
        <v>Маршрутизатор Netis MW5240</v>
      </c>
      <c r="C39" s="22">
        <v>6</v>
      </c>
      <c r="D39" s="23">
        <v>6136</v>
      </c>
      <c r="E39" s="24">
        <v>1050</v>
      </c>
      <c r="F39" s="25" t="s">
        <v>16</v>
      </c>
      <c r="G39" s="49"/>
      <c r="H39" s="25">
        <f>E39*G39</f>
        <v>0</v>
      </c>
      <c r="I39" s="43"/>
      <c r="J39" s="43"/>
    </row>
    <row r="40" spans="2:10" s="1" customFormat="1" ht="61.5" customHeight="1" outlineLevel="3">
      <c r="B40" s="48" t="str">
        <f>HYPERLINK("http://rusat.tv/marshrutizator-netis-n1","Маршрутизатор Netis N1")</f>
        <v>Маршрутизатор Netis N1</v>
      </c>
      <c r="C40" s="22">
        <v>4</v>
      </c>
      <c r="D40" s="23">
        <v>5081</v>
      </c>
      <c r="E40" s="24">
        <v>1600</v>
      </c>
      <c r="F40" s="25" t="s">
        <v>16</v>
      </c>
      <c r="G40" s="49"/>
      <c r="H40" s="25">
        <f>E40*G40</f>
        <v>0</v>
      </c>
      <c r="I40" s="43"/>
      <c r="J40" s="43"/>
    </row>
    <row r="41" spans="2:10" s="1" customFormat="1" ht="61.5" customHeight="1" outlineLevel="3">
      <c r="B41" s="48" t="str">
        <f>HYPERLINK("http://rusat.tv/router-keenetic-4g-kn-1211-","Роутер Keenetic 4G (KN-1212)")</f>
        <v>Роутер Keenetic 4G (KN-1212)</v>
      </c>
      <c r="C41" s="22">
        <v>9</v>
      </c>
      <c r="D41" s="23">
        <v>6033</v>
      </c>
      <c r="E41" s="24">
        <v>3100</v>
      </c>
      <c r="F41" s="25" t="s">
        <v>16</v>
      </c>
      <c r="G41" s="49"/>
      <c r="H41" s="25">
        <f>E41*G41</f>
        <v>0</v>
      </c>
      <c r="I41" s="43"/>
      <c r="J41" s="43"/>
    </row>
    <row r="42" spans="2:10" s="1" customFormat="1" ht="61.5" customHeight="1" outlineLevel="3">
      <c r="B42" s="48" t="str">
        <f>HYPERLINK("http://rusat.tv/router-keenetic-air-kn-1613-","Роутер Keenetic Air (KN-1613)")</f>
        <v>Роутер Keenetic Air (KN-1613)</v>
      </c>
      <c r="C42" s="22">
        <v>4</v>
      </c>
      <c r="D42" s="23">
        <v>9802</v>
      </c>
      <c r="E42" s="24">
        <v>3500</v>
      </c>
      <c r="F42" s="25" t="s">
        <v>16</v>
      </c>
      <c r="G42" s="49"/>
      <c r="H42" s="25">
        <f>E42*G42</f>
        <v>0</v>
      </c>
      <c r="I42" s="43"/>
      <c r="J42" s="43"/>
    </row>
    <row r="43" spans="2:10" s="1" customFormat="1" ht="61.5" customHeight="1" outlineLevel="3">
      <c r="B43" s="48" t="str">
        <f>HYPERLINK("http://rusat.tv/router-keenetic-extra-kn-1711-","Роутер Keenetic Extra (KN-1713)")</f>
        <v>Роутер Keenetic Extra (KN-1713)</v>
      </c>
      <c r="C43" s="22">
        <v>3</v>
      </c>
      <c r="D43" s="23">
        <v>6035</v>
      </c>
      <c r="E43" s="24">
        <v>4100</v>
      </c>
      <c r="F43" s="25" t="s">
        <v>16</v>
      </c>
      <c r="G43" s="49"/>
      <c r="H43" s="25">
        <f>E43*G43</f>
        <v>0</v>
      </c>
      <c r="I43" s="43"/>
      <c r="J43" s="43"/>
    </row>
    <row r="44" spans="2:10" ht="12" customHeight="1" outlineLevel="2">
      <c r="B44" s="14" t="s">
        <v>22</v>
      </c>
      <c r="C44" s="15"/>
      <c r="D44" s="16"/>
      <c r="E44" s="17"/>
      <c r="F44" s="17"/>
      <c r="G44" s="46"/>
      <c r="H44" s="17">
        <f>E44*G44</f>
        <v>0</v>
      </c>
      <c r="I44" s="41"/>
      <c r="J44" s="41"/>
    </row>
    <row r="45" spans="2:10" s="1" customFormat="1" ht="61.5" customHeight="1" outlineLevel="3">
      <c r="B45" s="48" t="str">
        <f>HYPERLINK("http://rusat.tv/4g-modem-lt-mf79ru-zte-proshit-","4G модем LT MF79RU ZTE")</f>
        <v>4G модем LT MF79RU ZTE</v>
      </c>
      <c r="C45" s="22">
        <v>2</v>
      </c>
      <c r="D45" s="23">
        <v>5740</v>
      </c>
      <c r="E45" s="24">
        <v>2600</v>
      </c>
      <c r="F45" s="25" t="s">
        <v>16</v>
      </c>
      <c r="G45" s="49"/>
      <c r="H45" s="25">
        <f>E45*G45</f>
        <v>0</v>
      </c>
      <c r="I45" s="43"/>
      <c r="J45" s="43"/>
    </row>
    <row r="46" spans="2:10" s="1" customFormat="1" ht="61.5" customHeight="1" outlineLevel="3">
      <c r="B46" s="48" t="str">
        <f>HYPERLINK("http://rusat.tv/4g-modem-mf79u-zte","4G модем MF79U ZTE")</f>
        <v>4G модем MF79U ZTE</v>
      </c>
      <c r="C46" s="22">
        <v>50</v>
      </c>
      <c r="D46" s="23">
        <v>7711</v>
      </c>
      <c r="E46" s="24">
        <v>2300</v>
      </c>
      <c r="F46" s="25" t="s">
        <v>16</v>
      </c>
      <c r="G46" s="49"/>
      <c r="H46" s="25">
        <f>E46*G46</f>
        <v>0</v>
      </c>
      <c r="I46" s="43"/>
      <c r="J46" s="43"/>
    </row>
    <row r="47" spans="2:10" s="1" customFormat="1" ht="61.5" customHeight="1" outlineLevel="3">
      <c r="B47" s="48" t="str">
        <f>HYPERLINK("http://rusat.tv/netis-mw-5360-3g-4g-lte-cat4-sim","Netis MW 5360 3G\4G LTE Cat4 SIM")</f>
        <v>Netis MW 5360 3G\4G LTE Cat4 SIM</v>
      </c>
      <c r="C47" s="22">
        <v>10</v>
      </c>
      <c r="D47" s="23">
        <v>9282</v>
      </c>
      <c r="E47" s="24">
        <v>3900</v>
      </c>
      <c r="F47" s="25" t="s">
        <v>16</v>
      </c>
      <c r="G47" s="49"/>
      <c r="H47" s="25">
        <f>E47*G47</f>
        <v>0</v>
      </c>
      <c r="I47" s="43"/>
      <c r="J47" s="43"/>
    </row>
    <row r="48" spans="2:10" s="1" customFormat="1" ht="61.5" customHeight="1" outlineLevel="3">
      <c r="B48" s="48" t="str">
        <f>HYPERLINK("http://rusat.tv/wi-fi-router-huawei-b535-232","Wi-Fi роутер HUAWEI B535-232")</f>
        <v>Wi-Fi роутер HUAWEI B535-232</v>
      </c>
      <c r="C48" s="22">
        <v>7</v>
      </c>
      <c r="D48" s="23">
        <v>5426</v>
      </c>
      <c r="E48" s="24">
        <v>7200</v>
      </c>
      <c r="F48" s="25" t="s">
        <v>16</v>
      </c>
      <c r="G48" s="49"/>
      <c r="H48" s="25">
        <f>E48*G48</f>
        <v>0</v>
      </c>
      <c r="I48" s="43"/>
      <c r="J48" s="43"/>
    </row>
    <row r="49" spans="2:10" s="1" customFormat="1" ht="61.5" customHeight="1" outlineLevel="3">
      <c r="B49" s="48" t="str">
        <f>HYPERLINK("http://rusat.tv/wv-4g-connect-2","WV 4G CONNECT 2")</f>
        <v>WV 4G CONNECT 2</v>
      </c>
      <c r="C49" s="22">
        <v>5</v>
      </c>
      <c r="D49" s="23">
        <v>9065</v>
      </c>
      <c r="E49" s="24">
        <v>4500</v>
      </c>
      <c r="F49" s="25" t="s">
        <v>16</v>
      </c>
      <c r="G49" s="49"/>
      <c r="H49" s="25">
        <f>E49*G49</f>
        <v>0</v>
      </c>
      <c r="I49" s="43"/>
      <c r="J49" s="43"/>
    </row>
    <row r="50" spans="2:10" s="1" customFormat="1" ht="61.5" customHeight="1" outlineLevel="3">
      <c r="B50" s="48" t="str">
        <f>HYPERLINK("http://rusat.tv/wv-4g-connect-micro-2-","WV 4G CONNECT MICRO 2+")</f>
        <v>WV 4G CONNECT MICRO 2+</v>
      </c>
      <c r="C50" s="22">
        <v>6</v>
      </c>
      <c r="D50" s="23">
        <v>9179</v>
      </c>
      <c r="E50" s="24">
        <v>3200</v>
      </c>
      <c r="F50" s="25" t="s">
        <v>16</v>
      </c>
      <c r="G50" s="49"/>
      <c r="H50" s="25">
        <f>E50*G50</f>
        <v>0</v>
      </c>
      <c r="I50" s="43"/>
      <c r="J50" s="43"/>
    </row>
    <row r="51" spans="2:10" s="1" customFormat="1" ht="61.5" customHeight="1" outlineLevel="3">
      <c r="B51" s="48" t="str">
        <f>HYPERLINK("http://rusat.tv/wv-4g-connect-mini","WV 4G CONNECT MINI")</f>
        <v>WV 4G CONNECT MINI</v>
      </c>
      <c r="C51" s="22">
        <v>2</v>
      </c>
      <c r="D51" s="23">
        <v>6210</v>
      </c>
      <c r="E51" s="24">
        <v>3100</v>
      </c>
      <c r="F51" s="25" t="s">
        <v>16</v>
      </c>
      <c r="G51" s="49"/>
      <c r="H51" s="25">
        <f>E51*G51</f>
        <v>0</v>
      </c>
      <c r="I51" s="43"/>
      <c r="J51" s="43"/>
    </row>
    <row r="52" spans="2:10" s="1" customFormat="1" ht="61.5" customHeight="1" outlineLevel="3">
      <c r="B52" s="48" t="str">
        <f>HYPERLINK("http://rusat.tv/internet-centr-zte-mf283ru","Интернет-центр ZTE MF283RU")</f>
        <v>Интернет-центр ZTE MF283RU</v>
      </c>
      <c r="C52" s="22">
        <v>2</v>
      </c>
      <c r="D52" s="23">
        <v>6008</v>
      </c>
      <c r="E52" s="24">
        <v>5000</v>
      </c>
      <c r="F52" s="25" t="s">
        <v>16</v>
      </c>
      <c r="G52" s="49"/>
      <c r="H52" s="25">
        <f>E52*G52</f>
        <v>0</v>
      </c>
      <c r="I52" s="43"/>
      <c r="J52" s="43"/>
    </row>
    <row r="53" spans="2:10" s="1" customFormat="1" ht="61.5" customHeight="1" outlineLevel="3">
      <c r="B53" s="48" t="str">
        <f>HYPERLINK("http://rusat.tv/modem-e3372-aertel","Модем  E3372 (153)")</f>
        <v>Модем  E3372 (153)</v>
      </c>
      <c r="C53" s="22">
        <v>1</v>
      </c>
      <c r="D53" s="23">
        <v>3511</v>
      </c>
      <c r="E53" s="24">
        <v>3300</v>
      </c>
      <c r="F53" s="25" t="s">
        <v>16</v>
      </c>
      <c r="G53" s="49"/>
      <c r="H53" s="25">
        <f>E53*G53</f>
        <v>0</v>
      </c>
      <c r="I53" s="43"/>
      <c r="J53" s="43"/>
    </row>
    <row r="54" spans="2:10" s="1" customFormat="1" ht="61.5" customHeight="1" outlineLevel="3">
      <c r="B54" s="48" t="str">
        <f>HYPERLINK("http://rusat.tv/modem-4g-universalnyy-razlochennyy","Модем  E3372 (320)")</f>
        <v>Модем  E3372 (320)</v>
      </c>
      <c r="C54" s="22">
        <v>3</v>
      </c>
      <c r="D54" s="23">
        <v>901</v>
      </c>
      <c r="E54" s="24">
        <v>2600</v>
      </c>
      <c r="F54" s="25" t="s">
        <v>16</v>
      </c>
      <c r="G54" s="49"/>
      <c r="H54" s="25">
        <f>E54*G54</f>
        <v>0</v>
      </c>
      <c r="I54" s="43"/>
      <c r="J54" s="43"/>
    </row>
    <row r="55" spans="2:10" s="1" customFormat="1" ht="61.5" customHeight="1" outlineLevel="3">
      <c r="B55" s="48" t="str">
        <f>HYPERLINK("http://rusat.tv/modem-4g-dq431","Модем 4G DQ431")</f>
        <v>Модем 4G DQ431</v>
      </c>
      <c r="C55" s="22">
        <v>9</v>
      </c>
      <c r="D55" s="23">
        <v>6314</v>
      </c>
      <c r="E55" s="24">
        <v>1750</v>
      </c>
      <c r="F55" s="25" t="s">
        <v>16</v>
      </c>
      <c r="G55" s="49"/>
      <c r="H55" s="25">
        <f>E55*G55</f>
        <v>0</v>
      </c>
      <c r="I55" s="43"/>
      <c r="J55" s="43"/>
    </row>
    <row r="56" spans="2:10" s="1" customFormat="1" ht="61.5" customHeight="1" outlineLevel="3">
      <c r="B56" s="48" t="str">
        <f>HYPERLINK("http://rusat.tv/orbita-ot-pck29-4g-usb-modem-wi-fi-","Орбита OT-PCK29 4G USB модем (Wi-Fi)(Без гарантии)")</f>
        <v>Орбита OT-PCK29 4G USB модем (Wi-Fi)(Без гарантии)</v>
      </c>
      <c r="C56" s="22">
        <v>15</v>
      </c>
      <c r="D56" s="23">
        <v>6360</v>
      </c>
      <c r="E56" s="24">
        <v>1850</v>
      </c>
      <c r="F56" s="25" t="s">
        <v>16</v>
      </c>
      <c r="G56" s="49"/>
      <c r="H56" s="25">
        <f>E56*G56</f>
        <v>0</v>
      </c>
      <c r="I56" s="43"/>
      <c r="J56" s="43"/>
    </row>
    <row r="57" spans="2:10" s="1" customFormat="1" ht="61.5" customHeight="1" outlineLevel="3">
      <c r="B57" s="48" t="str">
        <f>HYPERLINK("http://rusat.tv/router-cpe-lte-cat6-c300-1","Роутер CPE LTE cat.6 C300-1")</f>
        <v>Роутер CPE LTE cat.6 C300-1</v>
      </c>
      <c r="C57" s="22">
        <v>1</v>
      </c>
      <c r="D57" s="23">
        <v>6534</v>
      </c>
      <c r="E57" s="24">
        <v>6700</v>
      </c>
      <c r="F57" s="25" t="s">
        <v>16</v>
      </c>
      <c r="G57" s="49"/>
      <c r="H57" s="25">
        <f>E57*G57</f>
        <v>0</v>
      </c>
      <c r="I57" s="43"/>
      <c r="J57" s="43"/>
    </row>
    <row r="58" spans="2:10" s="1" customFormat="1" ht="61.5" customHeight="1" outlineLevel="3">
      <c r="B58" s="48" t="str">
        <f>HYPERLINK("http://rusat.tv/router-olax-ax6-pro-4g-router-wifi-akkumulyator-","Роутер OLAX Ax6 pro 4G роутер WiFi (Аккумулятор) (без гарантии)")</f>
        <v>Роутер OLAX Ax6 pro 4G роутер WiFi (Аккумулятор) (без гарантии)</v>
      </c>
      <c r="C58" s="22">
        <v>3</v>
      </c>
      <c r="D58" s="23">
        <v>9470</v>
      </c>
      <c r="E58" s="24">
        <v>2700</v>
      </c>
      <c r="F58" s="25" t="s">
        <v>16</v>
      </c>
      <c r="G58" s="49"/>
      <c r="H58" s="25">
        <f>E58*G58</f>
        <v>0</v>
      </c>
      <c r="I58" s="43"/>
      <c r="J58" s="43"/>
    </row>
    <row r="59" spans="2:10" s="1" customFormat="1" ht="61.5" customHeight="1" outlineLevel="3">
      <c r="B59" s="48" t="str">
        <f>HYPERLINK("http://rusat.tv/router-zlt-p21-3g-4g-vstroennyy-modem","Роутер ZLT P21/3G/4G встроенный модем")</f>
        <v>Роутер ZLT P21/3G/4G встроенный модем</v>
      </c>
      <c r="C59" s="22">
        <v>6</v>
      </c>
      <c r="D59" s="23">
        <v>7743</v>
      </c>
      <c r="E59" s="24">
        <v>4000</v>
      </c>
      <c r="F59" s="25" t="s">
        <v>16</v>
      </c>
      <c r="G59" s="49"/>
      <c r="H59" s="25">
        <f>E59*G59</f>
        <v>0</v>
      </c>
      <c r="I59" s="43"/>
      <c r="J59" s="43"/>
    </row>
    <row r="60" spans="2:10" ht="12" customHeight="1" outlineLevel="2">
      <c r="B60" s="14" t="s">
        <v>23</v>
      </c>
      <c r="C60" s="15"/>
      <c r="D60" s="16"/>
      <c r="E60" s="17"/>
      <c r="F60" s="17"/>
      <c r="G60" s="46"/>
      <c r="H60" s="17">
        <f>E60*G60</f>
        <v>0</v>
      </c>
      <c r="I60" s="41"/>
      <c r="J60" s="41"/>
    </row>
    <row r="61" spans="2:10" s="1" customFormat="1" ht="61.5" customHeight="1" outlineLevel="3">
      <c r="B61" s="48" t="str">
        <f>HYPERLINK("http://rusat.tv/delitel-dlya-usilitelya-sot-svyazi","Делитель для усилителя сот. связи")</f>
        <v>Делитель для усилителя сот. связи</v>
      </c>
      <c r="C61" s="22">
        <v>4</v>
      </c>
      <c r="D61" s="23">
        <v>6331</v>
      </c>
      <c r="E61" s="26">
        <v>550</v>
      </c>
      <c r="F61" s="25" t="s">
        <v>16</v>
      </c>
      <c r="G61" s="49"/>
      <c r="H61" s="25">
        <f>E61*G61</f>
        <v>0</v>
      </c>
      <c r="I61" s="43"/>
      <c r="J61" s="43"/>
    </row>
    <row r="62" spans="2:10" s="1" customFormat="1" ht="61.5" customHeight="1" outlineLevel="3">
      <c r="B62" s="48" t="str">
        <f>HYPERLINK("http://rusat.tv/pigteyl-kabelnaya-sborka-crc9-f-female-","Пигтейл (кабельная сборка) CRC9-F (female)")</f>
        <v>Пигтейл (кабельная сборка) CRC9-F (female)</v>
      </c>
      <c r="C62" s="22">
        <v>31</v>
      </c>
      <c r="D62" s="23">
        <v>895</v>
      </c>
      <c r="E62" s="26">
        <v>110</v>
      </c>
      <c r="F62" s="25" t="s">
        <v>16</v>
      </c>
      <c r="G62" s="49"/>
      <c r="H62" s="25">
        <f>E62*G62</f>
        <v>0</v>
      </c>
      <c r="I62" s="43"/>
      <c r="J62" s="43"/>
    </row>
    <row r="63" spans="2:10" s="1" customFormat="1" ht="61.5" customHeight="1" outlineLevel="3">
      <c r="B63" s="48" t="str">
        <f>HYPERLINK("http://rusat.tv/pigteyl-kabelnaya-sborka-crc9-f-male-","Пигтейл (кабельная сборка) CRC9-F (male)")</f>
        <v>Пигтейл (кабельная сборка) CRC9-F (male)</v>
      </c>
      <c r="C63" s="22">
        <v>54</v>
      </c>
      <c r="D63" s="23">
        <v>5198</v>
      </c>
      <c r="E63" s="26">
        <v>150</v>
      </c>
      <c r="F63" s="25" t="s">
        <v>16</v>
      </c>
      <c r="G63" s="49"/>
      <c r="H63" s="25">
        <f>E63*G63</f>
        <v>0</v>
      </c>
      <c r="I63" s="43"/>
      <c r="J63" s="43"/>
    </row>
    <row r="64" spans="2:10" s="1" customFormat="1" ht="61.5" customHeight="1" outlineLevel="3">
      <c r="B64" s="48" t="str">
        <f>HYPERLINK("http://rusat.tv/pigteyl-kabelnaya-sborka-sma-ts9-f-female-","Пигтейл (кабельная сборка) SMA-CRC9-F (female)")</f>
        <v>Пигтейл (кабельная сборка) SMA-CRC9-F (female)</v>
      </c>
      <c r="C64" s="22">
        <v>106</v>
      </c>
      <c r="D64" s="23">
        <v>1174</v>
      </c>
      <c r="E64" s="26">
        <v>100</v>
      </c>
      <c r="F64" s="25" t="s">
        <v>16</v>
      </c>
      <c r="G64" s="49"/>
      <c r="H64" s="25">
        <f>E64*G64</f>
        <v>0</v>
      </c>
      <c r="I64" s="43"/>
      <c r="J64" s="43"/>
    </row>
    <row r="65" spans="2:10" s="1" customFormat="1" ht="61.5" customHeight="1" outlineLevel="3">
      <c r="B65" s="48" t="str">
        <f>HYPERLINK("http://rusat.tv/pigteyl-kabelnaya-sborka-ts9-f-female-","Пигтейл (кабельная сборка) TS9-F (female)")</f>
        <v>Пигтейл (кабельная сборка) TS9-F (female)</v>
      </c>
      <c r="C65" s="22">
        <v>36</v>
      </c>
      <c r="D65" s="23">
        <v>894</v>
      </c>
      <c r="E65" s="26">
        <v>90</v>
      </c>
      <c r="F65" s="25" t="s">
        <v>16</v>
      </c>
      <c r="G65" s="49"/>
      <c r="H65" s="25">
        <f>E65*G65</f>
        <v>0</v>
      </c>
      <c r="I65" s="43"/>
      <c r="J65" s="43"/>
    </row>
    <row r="66" spans="2:10" s="1" customFormat="1" ht="61.5" customHeight="1" outlineLevel="3">
      <c r="B66" s="48" t="str">
        <f>HYPERLINK("http://rusat.tv/pigteyl-sma-female-ts9","Пигтейл SMA-female-TS9")</f>
        <v>Пигтейл SMA-female-TS9</v>
      </c>
      <c r="C66" s="22">
        <v>2</v>
      </c>
      <c r="D66" s="23">
        <v>5535</v>
      </c>
      <c r="E66" s="26">
        <v>150</v>
      </c>
      <c r="F66" s="25" t="s">
        <v>16</v>
      </c>
      <c r="G66" s="49"/>
      <c r="H66" s="25">
        <f>E66*G66</f>
        <v>0</v>
      </c>
      <c r="I66" s="43"/>
      <c r="J66" s="43"/>
    </row>
  </sheetData>
  <sheetProtection sheet="1" objects="1" scenarios="1"/>
  <mergeCells count="60">
    <mergeCell ref="I62:J62"/>
    <mergeCell ref="I63:J63"/>
    <mergeCell ref="I64:J64"/>
    <mergeCell ref="I65:J65"/>
    <mergeCell ref="I66:J66"/>
    <mergeCell ref="I57:J57"/>
    <mergeCell ref="I58:J58"/>
    <mergeCell ref="I59:J59"/>
    <mergeCell ref="I60:J60"/>
    <mergeCell ref="I61:J61"/>
    <mergeCell ref="I52:J52"/>
    <mergeCell ref="I53:J53"/>
    <mergeCell ref="I54:J54"/>
    <mergeCell ref="I55:J55"/>
    <mergeCell ref="I56:J56"/>
    <mergeCell ref="I47:J47"/>
    <mergeCell ref="I48:J48"/>
    <mergeCell ref="I49:J49"/>
    <mergeCell ref="I50:J50"/>
    <mergeCell ref="I51:J51"/>
    <mergeCell ref="I42:J42"/>
    <mergeCell ref="I43:J43"/>
    <mergeCell ref="I44:J44"/>
    <mergeCell ref="I45:J45"/>
    <mergeCell ref="I46:J46"/>
    <mergeCell ref="I37:J37"/>
    <mergeCell ref="I38:J38"/>
    <mergeCell ref="I39:J39"/>
    <mergeCell ref="I40:J40"/>
    <mergeCell ref="I41:J41"/>
    <mergeCell ref="I32:J32"/>
    <mergeCell ref="I33:J33"/>
    <mergeCell ref="I34:J34"/>
    <mergeCell ref="I35:J35"/>
    <mergeCell ref="I36:J36"/>
    <mergeCell ref="I27:J27"/>
    <mergeCell ref="I28:J28"/>
    <mergeCell ref="I29:J29"/>
    <mergeCell ref="I30:J30"/>
    <mergeCell ref="I31:J31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12:J12"/>
    <mergeCell ref="I13:J13"/>
    <mergeCell ref="I14:J14"/>
    <mergeCell ref="I15:J15"/>
    <mergeCell ref="I16:J16"/>
    <mergeCell ref="B10:B11"/>
    <mergeCell ref="C10:C11"/>
    <mergeCell ref="D10:D11"/>
    <mergeCell ref="E10:H10"/>
    <mergeCell ref="I10:J11"/>
  </mergeCells>
  <dataValidations count="54">
    <dataValidation type="whole" allowBlank="1" showInputMessage="1" showErrorMessage="1" errorTitle="Некоректные данные" sqref="G13">
      <formula1>0</formula1>
      <formula2>9999</formula2>
    </dataValidation>
    <dataValidation type="whole" allowBlank="1" showInputMessage="1" showErrorMessage="1" errorTitle="Некоректные данные" sqref="G14">
      <formula1>0</formula1>
      <formula2>9999</formula2>
    </dataValidation>
    <dataValidation type="whole" allowBlank="1" showInputMessage="1" showErrorMessage="1" errorTitle="Некоректные данные" sqref="G15">
      <formula1>0</formula1>
      <formula2>9999</formula2>
    </dataValidation>
    <dataValidation type="whole" allowBlank="1" showInputMessage="1" showErrorMessage="1" errorTitle="Некоректные данные" sqref="G16">
      <formula1>0</formula1>
      <formula2>9999</formula2>
    </dataValidation>
    <dataValidation type="whole" allowBlank="1" showInputMessage="1" showErrorMessage="1" errorTitle="Некоректные данные" sqref="G17">
      <formula1>0</formula1>
      <formula2>9999</formula2>
    </dataValidation>
    <dataValidation type="whole" allowBlank="1" showInputMessage="1" showErrorMessage="1" errorTitle="Некоректные данные" sqref="G18">
      <formula1>0</formula1>
      <formula2>9999</formula2>
    </dataValidation>
    <dataValidation type="whole" allowBlank="1" showInputMessage="1" showErrorMessage="1" errorTitle="Некоректные данные" sqref="G19">
      <formula1>0</formula1>
      <formula2>9999</formula2>
    </dataValidation>
    <dataValidation type="whole" allowBlank="1" showInputMessage="1" showErrorMessage="1" errorTitle="Некоректные данные" sqref="G20">
      <formula1>0</formula1>
      <formula2>9999</formula2>
    </dataValidation>
    <dataValidation type="whole" allowBlank="1" showInputMessage="1" showErrorMessage="1" errorTitle="Некоректные данные" sqref="G21">
      <formula1>0</formula1>
      <formula2>9999</formula2>
    </dataValidation>
    <dataValidation type="whole" allowBlank="1" showInputMessage="1" showErrorMessage="1" errorTitle="Некоректные данные" sqref="G22">
      <formula1>0</formula1>
      <formula2>9999</formula2>
    </dataValidation>
    <dataValidation type="whole" allowBlank="1" showInputMessage="1" showErrorMessage="1" errorTitle="Некоректные данные" sqref="G23">
      <formula1>0</formula1>
      <formula2>9999</formula2>
    </dataValidation>
    <dataValidation type="whole" allowBlank="1" showInputMessage="1" showErrorMessage="1" errorTitle="Некоректные данные" sqref="G24">
      <formula1>0</formula1>
      <formula2>9999</formula2>
    </dataValidation>
    <dataValidation type="whole" allowBlank="1" showInputMessage="1" showErrorMessage="1" errorTitle="Некоректные данные" sqref="G25">
      <formula1>0</formula1>
      <formula2>9999</formula2>
    </dataValidation>
    <dataValidation type="whole" allowBlank="1" showInputMessage="1" showErrorMessage="1" errorTitle="Некоректные данные" sqref="G26">
      <formula1>0</formula1>
      <formula2>9999</formula2>
    </dataValidation>
    <dataValidation type="whole" allowBlank="1" showInputMessage="1" showErrorMessage="1" errorTitle="Некоректные данные" sqref="G27">
      <formula1>0</formula1>
      <formula2>9999</formula2>
    </dataValidation>
    <dataValidation type="whole" allowBlank="1" showInputMessage="1" showErrorMessage="1" errorTitle="Некоректные данные" sqref="G28">
      <formula1>0</formula1>
      <formula2>9999</formula2>
    </dataValidation>
    <dataValidation type="whole" allowBlank="1" showInputMessage="1" showErrorMessage="1" errorTitle="Некоректные данные" sqref="G29">
      <formula1>0</formula1>
      <formula2>9999</formula2>
    </dataValidation>
    <dataValidation type="whole" allowBlank="1" showInputMessage="1" showErrorMessage="1" errorTitle="Некоректные данные" sqref="G30">
      <formula1>0</formula1>
      <formula2>9999</formula2>
    </dataValidation>
    <dataValidation type="whole" allowBlank="1" showInputMessage="1" showErrorMessage="1" errorTitle="Некоректные данные" sqref="G31">
      <formula1>0</formula1>
      <formula2>9999</formula2>
    </dataValidation>
    <dataValidation type="whole" allowBlank="1" showInputMessage="1" showErrorMessage="1" errorTitle="Некоректные данные" sqref="G32">
      <formula1>0</formula1>
      <formula2>9999</formula2>
    </dataValidation>
    <dataValidation type="whole" allowBlank="1" showInputMessage="1" showErrorMessage="1" errorTitle="Некоректные данные" sqref="G33">
      <formula1>0</formula1>
      <formula2>9999</formula2>
    </dataValidation>
    <dataValidation type="whole" allowBlank="1" showInputMessage="1" showErrorMessage="1" errorTitle="Некоректные данные" sqref="G34">
      <formula1>0</formula1>
      <formula2>9999</formula2>
    </dataValidation>
    <dataValidation type="whole" allowBlank="1" showInputMessage="1" showErrorMessage="1" errorTitle="Некоректные данные" sqref="G35">
      <formula1>0</formula1>
      <formula2>9999</formula2>
    </dataValidation>
    <dataValidation type="whole" allowBlank="1" showInputMessage="1" showErrorMessage="1" errorTitle="Некоректные данные" sqref="G36">
      <formula1>0</formula1>
      <formula2>9999</formula2>
    </dataValidation>
    <dataValidation type="whole" allowBlank="1" showInputMessage="1" showErrorMessage="1" errorTitle="Некоректные данные" sqref="G37">
      <formula1>0</formula1>
      <formula2>9999</formula2>
    </dataValidation>
    <dataValidation type="whole" allowBlank="1" showInputMessage="1" showErrorMessage="1" errorTitle="Некоректные данные" sqref="G38">
      <formula1>0</formula1>
      <formula2>9999</formula2>
    </dataValidation>
    <dataValidation type="whole" allowBlank="1" showInputMessage="1" showErrorMessage="1" errorTitle="Некоректные данные" sqref="G39">
      <formula1>0</formula1>
      <formula2>9999</formula2>
    </dataValidation>
    <dataValidation type="whole" allowBlank="1" showInputMessage="1" showErrorMessage="1" errorTitle="Некоректные данные" sqref="G40">
      <formula1>0</formula1>
      <formula2>9999</formula2>
    </dataValidation>
    <dataValidation type="whole" allowBlank="1" showInputMessage="1" showErrorMessage="1" errorTitle="Некоректные данные" sqref="G41">
      <formula1>0</formula1>
      <formula2>9999</formula2>
    </dataValidation>
    <dataValidation type="whole" allowBlank="1" showInputMessage="1" showErrorMessage="1" errorTitle="Некоректные данные" sqref="G42">
      <formula1>0</formula1>
      <formula2>9999</formula2>
    </dataValidation>
    <dataValidation type="whole" allowBlank="1" showInputMessage="1" showErrorMessage="1" errorTitle="Некоректные данные" sqref="G43">
      <formula1>0</formula1>
      <formula2>9999</formula2>
    </dataValidation>
    <dataValidation type="whole" allowBlank="1" showInputMessage="1" showErrorMessage="1" errorTitle="Некоректные данные" sqref="G44">
      <formula1>0</formula1>
      <formula2>9999</formula2>
    </dataValidation>
    <dataValidation type="whole" allowBlank="1" showInputMessage="1" showErrorMessage="1" errorTitle="Некоректные данные" sqref="G45">
      <formula1>0</formula1>
      <formula2>9999</formula2>
    </dataValidation>
    <dataValidation type="whole" allowBlank="1" showInputMessage="1" showErrorMessage="1" errorTitle="Некоректные данные" sqref="G46">
      <formula1>0</formula1>
      <formula2>9999</formula2>
    </dataValidation>
    <dataValidation type="whole" allowBlank="1" showInputMessage="1" showErrorMessage="1" errorTitle="Некоректные данные" sqref="G47">
      <formula1>0</formula1>
      <formula2>9999</formula2>
    </dataValidation>
    <dataValidation type="whole" allowBlank="1" showInputMessage="1" showErrorMessage="1" errorTitle="Некоректные данные" sqref="G48">
      <formula1>0</formula1>
      <formula2>9999</formula2>
    </dataValidation>
    <dataValidation type="whole" allowBlank="1" showInputMessage="1" showErrorMessage="1" errorTitle="Некоректные данные" sqref="G49">
      <formula1>0</formula1>
      <formula2>9999</formula2>
    </dataValidation>
    <dataValidation type="whole" allowBlank="1" showInputMessage="1" showErrorMessage="1" errorTitle="Некоректные данные" sqref="G50">
      <formula1>0</formula1>
      <formula2>9999</formula2>
    </dataValidation>
    <dataValidation type="whole" allowBlank="1" showInputMessage="1" showErrorMessage="1" errorTitle="Некоректные данные" sqref="G51">
      <formula1>0</formula1>
      <formula2>9999</formula2>
    </dataValidation>
    <dataValidation type="whole" allowBlank="1" showInputMessage="1" showErrorMessage="1" errorTitle="Некоректные данные" sqref="G52">
      <formula1>0</formula1>
      <formula2>9999</formula2>
    </dataValidation>
    <dataValidation type="whole" allowBlank="1" showInputMessage="1" showErrorMessage="1" errorTitle="Некоректные данные" sqref="G53">
      <formula1>0</formula1>
      <formula2>9999</formula2>
    </dataValidation>
    <dataValidation type="whole" allowBlank="1" showInputMessage="1" showErrorMessage="1" errorTitle="Некоректные данные" sqref="G54">
      <formula1>0</formula1>
      <formula2>9999</formula2>
    </dataValidation>
    <dataValidation type="whole" allowBlank="1" showInputMessage="1" showErrorMessage="1" errorTitle="Некоректные данные" sqref="G55">
      <formula1>0</formula1>
      <formula2>9999</formula2>
    </dataValidation>
    <dataValidation type="whole" allowBlank="1" showInputMessage="1" showErrorMessage="1" errorTitle="Некоректные данные" sqref="G56">
      <formula1>0</formula1>
      <formula2>9999</formula2>
    </dataValidation>
    <dataValidation type="whole" allowBlank="1" showInputMessage="1" showErrorMessage="1" errorTitle="Некоректные данные" sqref="G57">
      <formula1>0</formula1>
      <formula2>9999</formula2>
    </dataValidation>
    <dataValidation type="whole" allowBlank="1" showInputMessage="1" showErrorMessage="1" errorTitle="Некоректные данные" sqref="G58">
      <formula1>0</formula1>
      <formula2>9999</formula2>
    </dataValidation>
    <dataValidation type="whole" allowBlank="1" showInputMessage="1" showErrorMessage="1" errorTitle="Некоректные данные" sqref="G59">
      <formula1>0</formula1>
      <formula2>9999</formula2>
    </dataValidation>
    <dataValidation type="whole" allowBlank="1" showInputMessage="1" showErrorMessage="1" errorTitle="Некоректные данные" sqref="G60">
      <formula1>0</formula1>
      <formula2>9999</formula2>
    </dataValidation>
    <dataValidation type="whole" allowBlank="1" showInputMessage="1" showErrorMessage="1" errorTitle="Некоректные данные" sqref="G61">
      <formula1>0</formula1>
      <formula2>9999</formula2>
    </dataValidation>
    <dataValidation type="whole" allowBlank="1" showInputMessage="1" showErrorMessage="1" errorTitle="Некоректные данные" sqref="G62">
      <formula1>0</formula1>
      <formula2>9999</formula2>
    </dataValidation>
    <dataValidation type="whole" allowBlank="1" showInputMessage="1" showErrorMessage="1" errorTitle="Некоректные данные" sqref="G63">
      <formula1>0</formula1>
      <formula2>9999</formula2>
    </dataValidation>
    <dataValidation type="whole" allowBlank="1" showInputMessage="1" showErrorMessage="1" errorTitle="Некоректные данные" sqref="G64">
      <formula1>0</formula1>
      <formula2>9999</formula2>
    </dataValidation>
    <dataValidation type="whole" allowBlank="1" showInputMessage="1" showErrorMessage="1" errorTitle="Некоректные данные" sqref="G65">
      <formula1>0</formula1>
      <formula2>9999</formula2>
    </dataValidation>
    <dataValidation type="whole" allowBlank="1" showInputMessage="1" showErrorMessage="1" errorTitle="Некоректные данные" sqref="G66">
      <formula1>0</formula1>
      <formula2>9999</formula2>
    </dataValidation>
  </dataValidations>
  <printOptions/>
  <pageMargins left="0.75" right="1" top="0.75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created xsi:type="dcterms:W3CDTF">2024-04-18T19:02:37Z</dcterms:created>
  <dcterms:modified xsi:type="dcterms:W3CDTF">2024-04-18T19:02:37Z</dcterms:modified>
  <cp:category/>
  <cp:version/>
  <cp:contentType/>
  <cp:contentStatus/>
</cp:coreProperties>
</file>