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<sst xmlns="http://schemas.openxmlformats.org/spreadsheetml/2006/main" count="96" uniqueCount="50">
  <si>
    <t>Прайс-лист</t>
  </si>
  <si>
    <t>ИП Мастеров Сергей Николаевич ИНН 181302504296</t>
  </si>
  <si>
    <t>В валютах цен.</t>
  </si>
  <si>
    <t>Цены указаны на 17.04.2024</t>
  </si>
  <si>
    <t>Ценовая группа/ Номенклатура/ Характеристика номенклатуры</t>
  </si>
  <si>
    <t>Остаток</t>
  </si>
  <si>
    <t>Номенклатура.Код</t>
  </si>
  <si>
    <t>Крупный опт</t>
  </si>
  <si>
    <t>Изображение</t>
  </si>
  <si>
    <t>Цена</t>
  </si>
  <si>
    <t>Ед.</t>
  </si>
  <si>
    <t>Заказ (кол-во)</t>
  </si>
  <si>
    <t>Заказ (сумма)</t>
  </si>
  <si>
    <t>Орбита</t>
  </si>
  <si>
    <t>GSM РЕПИТЕРЫ, АНТЕННЫ</t>
  </si>
  <si>
    <t>шт</t>
  </si>
  <si>
    <t>АДАПТЕРЫ ПИТАНИЯ, ЗУ</t>
  </si>
  <si>
    <t>АКУСТИЧЕСКИЕ СИСТЕМЫ, ПОРТАТИВНЫЕ КОЛОНКИ</t>
  </si>
  <si>
    <t>АНТЕННЫ, УСИЛИТЕЛИ, БЛОКИ ПИТАНИЯ</t>
  </si>
  <si>
    <t>УСИЛИТЕЛИ АНТЕННЫЕ SWA</t>
  </si>
  <si>
    <t>ВИДЕОНАБЛЮДЕНИЕ, ДОМОФОНЫ, ДИКТОФОНЫ</t>
  </si>
  <si>
    <t>IP Камеры (VNI)</t>
  </si>
  <si>
    <t>ДОМОФОНЫ, ЭЛЕКТРОЗАМКИ, СИГНАЛИЗАЦИИ</t>
  </si>
  <si>
    <t>МУЛЯЖИ ВИДЕОКАМЕР</t>
  </si>
  <si>
    <t>ИНСТРУМЕНТЫ, МАТЕРИАЛЫ</t>
  </si>
  <si>
    <t>РУЧНОЙ ИНСТРУМЕНТ (INO)</t>
  </si>
  <si>
    <t>РАЦИИ И КОМПЛЕКТУЮЩИЕ</t>
  </si>
  <si>
    <t>РАЦИИ</t>
  </si>
  <si>
    <t>ТОВАРЫ ДЛЯ АВТО</t>
  </si>
  <si>
    <t>РАЗВЕТВИТЕЛИ ПРИКУРИВАТЕЛЯ, ЗУ, ШНУРЫ ПИТАНИЯ</t>
  </si>
  <si>
    <t>OLESSON</t>
  </si>
  <si>
    <t>ТОВАРЫ ДЛЯ ДОМА</t>
  </si>
  <si>
    <t>ВЕСЫ ПОРТАТИВНЫЕ, БЕЗМЕНЫ</t>
  </si>
  <si>
    <t>ЗВОНКИ ДВЕРНЫЕ</t>
  </si>
  <si>
    <t>ТЕХНИКА ДЛЯ ДОМА</t>
  </si>
  <si>
    <t>ТОВАРЫ ДЛЯ ПК, НОУТБУКОВ, ПРИСТАВОК</t>
  </si>
  <si>
    <t>МАРШРУТИЗАТОРЫ WI-FI, КОММУТАТОРЫ, АДАПТЕРА</t>
  </si>
  <si>
    <t>МЫШИ, КЛАВИАТУРЫ</t>
  </si>
  <si>
    <t>ТОВАРЫ ДЛЯ СМАРТФОНОВ</t>
  </si>
  <si>
    <t>USB КАБЕЛЯ</t>
  </si>
  <si>
    <t>IPHONE КАБЕЛЯ</t>
  </si>
  <si>
    <t>TYPE-C КАБЕЛЯ</t>
  </si>
  <si>
    <t>ФОНАРИ LED</t>
  </si>
  <si>
    <t>ФОНАРИ НАЛОБНЫЕ СВ</t>
  </si>
  <si>
    <t>ДИОДНЫЕ</t>
  </si>
  <si>
    <t>ШНУРЫ, ПЕРЕХОДНИКИ ДЛЯ ТЕЛЕ, АУДИОТЕХНИКИ</t>
  </si>
  <si>
    <t>АУДИОШНУРЫ, ПЕРЕХОДНИКИ, ШТЕКЕРА</t>
  </si>
  <si>
    <t>ЭЛЕКТРОТОВАРЫ</t>
  </si>
  <si>
    <t>Заказано</t>
  </si>
  <si>
    <t>На сумму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</si>
</sst>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#,##0.00&quot; RUB&quot;"/>
    <numFmt numFmtId="167" formatCode="0.00&quot; RUB&quot;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164" fontId="0" fillId="36" borderId="10" xfId="0" applyNumberFormat="1" applyFill="1" applyBorder="1" applyAlignment="1">
      <alignment horizontal="right" vertical="top"/>
    </xf>
    <xf numFmtId="165" fontId="0" fillId="36" borderId="10" xfId="0" applyNumberFormat="1" applyFill="1" applyBorder="1" applyAlignment="1">
      <alignment horizontal="left" vertical="top" wrapText="1"/>
    </xf>
    <xf numFmtId="166" fontId="0" fillId="36" borderId="10" xfId="0" applyNumberFormat="1" applyFill="1" applyBorder="1" applyAlignment="1">
      <alignment horizontal="right" vertical="top" wrapText="1"/>
    </xf>
    <xf numFmtId="0" fontId="0" fillId="36" borderId="10" xfId="0" applyFill="1" applyBorder="1" applyAlignment="1">
      <alignment horizontal="right" vertical="top" wrapText="1"/>
    </xf>
    <xf numFmtId="167" fontId="0" fillId="36" borderId="10" xfId="0" applyNumberFormat="1" applyFill="1" applyBorder="1" applyAlignment="1">
      <alignment horizontal="right" vertical="top" wrapText="1"/>
    </xf>
    <xf numFmtId="0" fontId="5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right" vertical="top"/>
    </xf>
    <xf numFmtId="0" fontId="6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right" vertical="top" wrapText="1"/>
    </xf>
    <xf numFmtId="0" fontId="5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/>
    </xf>
    <xf numFmtId="0" fontId="6" fillId="38" borderId="10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6" fillId="34" borderId="10" xfId="0" applyFont="1" applyFill="1" applyBorder="1" applyAlignment="1" applyProtection="1">
      <alignment horizontal="right" vertical="top" wrapText="1"/>
      <protection locked="0"/>
    </xf>
    <xf numFmtId="0" fontId="6" fillId="35" borderId="10" xfId="0" applyFont="1" applyFill="1" applyBorder="1" applyAlignment="1" applyProtection="1">
      <alignment horizontal="right" vertical="top" wrapText="1"/>
      <protection locked="0"/>
    </xf>
    <xf numFmtId="0" fontId="29" fillId="36" borderId="10" xfId="42" applyFill="1" applyBorder="1" applyAlignment="1">
      <alignment horizontal="left" vertical="top" wrapText="1"/>
    </xf>
    <xf numFmtId="0" fontId="0" fillId="36" borderId="10" xfId="0" applyFill="1" applyBorder="1" applyAlignment="1" applyProtection="1">
      <alignment horizontal="right" vertical="top" wrapText="1"/>
      <protection locked="0"/>
    </xf>
    <xf numFmtId="0" fontId="6" fillId="37" borderId="10" xfId="0" applyFont="1" applyFill="1" applyBorder="1" applyAlignment="1" applyProtection="1">
      <alignment horizontal="right" vertical="top" wrapText="1"/>
      <protection locked="0"/>
    </xf>
    <xf numFmtId="0" fontId="6" fillId="38" borderId="10" xfId="0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14</xdr:row>
      <xdr:rowOff>28575</xdr:rowOff>
    </xdr:from>
    <xdr:to>
      <xdr:col>9</xdr:col>
      <xdr:colOff>533400</xdr:colOff>
      <xdr:row>14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3143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15</xdr:row>
      <xdr:rowOff>28575</xdr:rowOff>
    </xdr:from>
    <xdr:to>
      <xdr:col>9</xdr:col>
      <xdr:colOff>533400</xdr:colOff>
      <xdr:row>15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3924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16</xdr:row>
      <xdr:rowOff>28575</xdr:rowOff>
    </xdr:from>
    <xdr:to>
      <xdr:col>9</xdr:col>
      <xdr:colOff>533400</xdr:colOff>
      <xdr:row>16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705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17</xdr:row>
      <xdr:rowOff>28575</xdr:rowOff>
    </xdr:from>
    <xdr:to>
      <xdr:col>9</xdr:col>
      <xdr:colOff>533400</xdr:colOff>
      <xdr:row>17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5486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18</xdr:row>
      <xdr:rowOff>28575</xdr:rowOff>
    </xdr:from>
    <xdr:to>
      <xdr:col>9</xdr:col>
      <xdr:colOff>533400</xdr:colOff>
      <xdr:row>18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62925" y="62674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19</xdr:row>
      <xdr:rowOff>28575</xdr:rowOff>
    </xdr:from>
    <xdr:to>
      <xdr:col>9</xdr:col>
      <xdr:colOff>533400</xdr:colOff>
      <xdr:row>19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" y="7048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20</xdr:row>
      <xdr:rowOff>28575</xdr:rowOff>
    </xdr:from>
    <xdr:to>
      <xdr:col>9</xdr:col>
      <xdr:colOff>533400</xdr:colOff>
      <xdr:row>20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62925" y="7829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21</xdr:row>
      <xdr:rowOff>28575</xdr:rowOff>
    </xdr:from>
    <xdr:to>
      <xdr:col>9</xdr:col>
      <xdr:colOff>533400</xdr:colOff>
      <xdr:row>21</xdr:row>
      <xdr:rowOff>723900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2925" y="8610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22</xdr:row>
      <xdr:rowOff>28575</xdr:rowOff>
    </xdr:from>
    <xdr:to>
      <xdr:col>9</xdr:col>
      <xdr:colOff>533400</xdr:colOff>
      <xdr:row>22</xdr:row>
      <xdr:rowOff>723900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62925" y="9391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23</xdr:row>
      <xdr:rowOff>28575</xdr:rowOff>
    </xdr:from>
    <xdr:to>
      <xdr:col>9</xdr:col>
      <xdr:colOff>533400</xdr:colOff>
      <xdr:row>23</xdr:row>
      <xdr:rowOff>723900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62925" y="10172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24</xdr:row>
      <xdr:rowOff>28575</xdr:rowOff>
    </xdr:from>
    <xdr:to>
      <xdr:col>9</xdr:col>
      <xdr:colOff>533400</xdr:colOff>
      <xdr:row>24</xdr:row>
      <xdr:rowOff>723900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10953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26</xdr:row>
      <xdr:rowOff>28575</xdr:rowOff>
    </xdr:from>
    <xdr:to>
      <xdr:col>9</xdr:col>
      <xdr:colOff>533400</xdr:colOff>
      <xdr:row>26</xdr:row>
      <xdr:rowOff>723900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62925" y="11887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27</xdr:row>
      <xdr:rowOff>28575</xdr:rowOff>
    </xdr:from>
    <xdr:to>
      <xdr:col>9</xdr:col>
      <xdr:colOff>533400</xdr:colOff>
      <xdr:row>27</xdr:row>
      <xdr:rowOff>723900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62925" y="12668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28</xdr:row>
      <xdr:rowOff>28575</xdr:rowOff>
    </xdr:from>
    <xdr:to>
      <xdr:col>9</xdr:col>
      <xdr:colOff>533400</xdr:colOff>
      <xdr:row>28</xdr:row>
      <xdr:rowOff>723900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62925" y="13449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29</xdr:row>
      <xdr:rowOff>28575</xdr:rowOff>
    </xdr:from>
    <xdr:to>
      <xdr:col>9</xdr:col>
      <xdr:colOff>533400</xdr:colOff>
      <xdr:row>29</xdr:row>
      <xdr:rowOff>723900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62925" y="14230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31</xdr:row>
      <xdr:rowOff>28575</xdr:rowOff>
    </xdr:from>
    <xdr:to>
      <xdr:col>9</xdr:col>
      <xdr:colOff>533400</xdr:colOff>
      <xdr:row>31</xdr:row>
      <xdr:rowOff>723900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62925" y="15316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32</xdr:row>
      <xdr:rowOff>28575</xdr:rowOff>
    </xdr:from>
    <xdr:to>
      <xdr:col>9</xdr:col>
      <xdr:colOff>533400</xdr:colOff>
      <xdr:row>32</xdr:row>
      <xdr:rowOff>723900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62925" y="16097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33</xdr:row>
      <xdr:rowOff>28575</xdr:rowOff>
    </xdr:from>
    <xdr:to>
      <xdr:col>9</xdr:col>
      <xdr:colOff>533400</xdr:colOff>
      <xdr:row>33</xdr:row>
      <xdr:rowOff>723900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62925" y="16878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34</xdr:row>
      <xdr:rowOff>28575</xdr:rowOff>
    </xdr:from>
    <xdr:to>
      <xdr:col>9</xdr:col>
      <xdr:colOff>533400</xdr:colOff>
      <xdr:row>34</xdr:row>
      <xdr:rowOff>723900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62925" y="17659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37</xdr:row>
      <xdr:rowOff>28575</xdr:rowOff>
    </xdr:from>
    <xdr:to>
      <xdr:col>9</xdr:col>
      <xdr:colOff>533400</xdr:colOff>
      <xdr:row>37</xdr:row>
      <xdr:rowOff>723900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62925" y="18745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38</xdr:row>
      <xdr:rowOff>28575</xdr:rowOff>
    </xdr:from>
    <xdr:to>
      <xdr:col>9</xdr:col>
      <xdr:colOff>533400</xdr:colOff>
      <xdr:row>38</xdr:row>
      <xdr:rowOff>723900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62925" y="19526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41</xdr:row>
      <xdr:rowOff>28575</xdr:rowOff>
    </xdr:from>
    <xdr:to>
      <xdr:col>9</xdr:col>
      <xdr:colOff>533400</xdr:colOff>
      <xdr:row>41</xdr:row>
      <xdr:rowOff>723900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62925" y="207645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43</xdr:row>
      <xdr:rowOff>28575</xdr:rowOff>
    </xdr:from>
    <xdr:to>
      <xdr:col>9</xdr:col>
      <xdr:colOff>533400</xdr:colOff>
      <xdr:row>43</xdr:row>
      <xdr:rowOff>723900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162925" y="21850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45</xdr:row>
      <xdr:rowOff>28575</xdr:rowOff>
    </xdr:from>
    <xdr:to>
      <xdr:col>9</xdr:col>
      <xdr:colOff>533400</xdr:colOff>
      <xdr:row>45</xdr:row>
      <xdr:rowOff>723900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62925" y="227838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46</xdr:row>
      <xdr:rowOff>28575</xdr:rowOff>
    </xdr:from>
    <xdr:to>
      <xdr:col>9</xdr:col>
      <xdr:colOff>533400</xdr:colOff>
      <xdr:row>46</xdr:row>
      <xdr:rowOff>723900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62925" y="23564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49</xdr:row>
      <xdr:rowOff>28575</xdr:rowOff>
    </xdr:from>
    <xdr:to>
      <xdr:col>9</xdr:col>
      <xdr:colOff>533400</xdr:colOff>
      <xdr:row>49</xdr:row>
      <xdr:rowOff>723900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62925" y="24650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52</xdr:row>
      <xdr:rowOff>28575</xdr:rowOff>
    </xdr:from>
    <xdr:to>
      <xdr:col>9</xdr:col>
      <xdr:colOff>533400</xdr:colOff>
      <xdr:row>52</xdr:row>
      <xdr:rowOff>723900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162925" y="257365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53</xdr:row>
      <xdr:rowOff>28575</xdr:rowOff>
    </xdr:from>
    <xdr:to>
      <xdr:col>9</xdr:col>
      <xdr:colOff>533400</xdr:colOff>
      <xdr:row>53</xdr:row>
      <xdr:rowOff>723900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162925" y="26517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54</xdr:row>
      <xdr:rowOff>28575</xdr:rowOff>
    </xdr:from>
    <xdr:to>
      <xdr:col>9</xdr:col>
      <xdr:colOff>533400</xdr:colOff>
      <xdr:row>54</xdr:row>
      <xdr:rowOff>723900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162925" y="27298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55</xdr:row>
      <xdr:rowOff>28575</xdr:rowOff>
    </xdr:from>
    <xdr:to>
      <xdr:col>9</xdr:col>
      <xdr:colOff>533400</xdr:colOff>
      <xdr:row>55</xdr:row>
      <xdr:rowOff>723900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162925" y="280797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59</xdr:row>
      <xdr:rowOff>28575</xdr:rowOff>
    </xdr:from>
    <xdr:to>
      <xdr:col>9</xdr:col>
      <xdr:colOff>533400</xdr:colOff>
      <xdr:row>59</xdr:row>
      <xdr:rowOff>723900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162925" y="29470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62</xdr:row>
      <xdr:rowOff>28575</xdr:rowOff>
    </xdr:from>
    <xdr:to>
      <xdr:col>9</xdr:col>
      <xdr:colOff>533400</xdr:colOff>
      <xdr:row>62</xdr:row>
      <xdr:rowOff>723900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162925" y="30556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64</xdr:row>
      <xdr:rowOff>28575</xdr:rowOff>
    </xdr:from>
    <xdr:to>
      <xdr:col>9</xdr:col>
      <xdr:colOff>533400</xdr:colOff>
      <xdr:row>64</xdr:row>
      <xdr:rowOff>723900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162925" y="31489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66</xdr:row>
      <xdr:rowOff>28575</xdr:rowOff>
    </xdr:from>
    <xdr:to>
      <xdr:col>9</xdr:col>
      <xdr:colOff>533400</xdr:colOff>
      <xdr:row>66</xdr:row>
      <xdr:rowOff>723900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62925" y="324231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69</xdr:row>
      <xdr:rowOff>28575</xdr:rowOff>
    </xdr:from>
    <xdr:to>
      <xdr:col>9</xdr:col>
      <xdr:colOff>533400</xdr:colOff>
      <xdr:row>69</xdr:row>
      <xdr:rowOff>723900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162925" y="336613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70</xdr:row>
      <xdr:rowOff>28575</xdr:rowOff>
    </xdr:from>
    <xdr:to>
      <xdr:col>9</xdr:col>
      <xdr:colOff>533400</xdr:colOff>
      <xdr:row>70</xdr:row>
      <xdr:rowOff>723900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162925" y="344424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72</xdr:row>
      <xdr:rowOff>28575</xdr:rowOff>
    </xdr:from>
    <xdr:to>
      <xdr:col>9</xdr:col>
      <xdr:colOff>533400</xdr:colOff>
      <xdr:row>72</xdr:row>
      <xdr:rowOff>723900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162925" y="353758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73</xdr:row>
      <xdr:rowOff>28575</xdr:rowOff>
    </xdr:from>
    <xdr:to>
      <xdr:col>9</xdr:col>
      <xdr:colOff>533400</xdr:colOff>
      <xdr:row>73</xdr:row>
      <xdr:rowOff>723900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62925" y="36156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77</xdr:row>
      <xdr:rowOff>28575</xdr:rowOff>
    </xdr:from>
    <xdr:to>
      <xdr:col>9</xdr:col>
      <xdr:colOff>533400</xdr:colOff>
      <xdr:row>77</xdr:row>
      <xdr:rowOff>723900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162925" y="37395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79</xdr:row>
      <xdr:rowOff>28575</xdr:rowOff>
    </xdr:from>
    <xdr:to>
      <xdr:col>9</xdr:col>
      <xdr:colOff>533400</xdr:colOff>
      <xdr:row>79</xdr:row>
      <xdr:rowOff>723900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162925" y="383286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80</xdr:row>
      <xdr:rowOff>28575</xdr:rowOff>
    </xdr:from>
    <xdr:to>
      <xdr:col>9</xdr:col>
      <xdr:colOff>533400</xdr:colOff>
      <xdr:row>80</xdr:row>
      <xdr:rowOff>723900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8162925" y="391096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84</xdr:row>
      <xdr:rowOff>28575</xdr:rowOff>
    </xdr:from>
    <xdr:to>
      <xdr:col>9</xdr:col>
      <xdr:colOff>533400</xdr:colOff>
      <xdr:row>84</xdr:row>
      <xdr:rowOff>723900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162925" y="403479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87</xdr:row>
      <xdr:rowOff>28575</xdr:rowOff>
    </xdr:from>
    <xdr:to>
      <xdr:col>9</xdr:col>
      <xdr:colOff>533400</xdr:colOff>
      <xdr:row>87</xdr:row>
      <xdr:rowOff>723900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162925" y="415861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88</xdr:row>
      <xdr:rowOff>28575</xdr:rowOff>
    </xdr:from>
    <xdr:to>
      <xdr:col>9</xdr:col>
      <xdr:colOff>533400</xdr:colOff>
      <xdr:row>88</xdr:row>
      <xdr:rowOff>723900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162925" y="423672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89</xdr:row>
      <xdr:rowOff>28575</xdr:rowOff>
    </xdr:from>
    <xdr:to>
      <xdr:col>9</xdr:col>
      <xdr:colOff>533400</xdr:colOff>
      <xdr:row>89</xdr:row>
      <xdr:rowOff>723900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162925" y="431482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90</xdr:row>
      <xdr:rowOff>28575</xdr:rowOff>
    </xdr:from>
    <xdr:to>
      <xdr:col>9</xdr:col>
      <xdr:colOff>533400</xdr:colOff>
      <xdr:row>90</xdr:row>
      <xdr:rowOff>723900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162925" y="4392930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76200</xdr:colOff>
      <xdr:row>92</xdr:row>
      <xdr:rowOff>28575</xdr:rowOff>
    </xdr:from>
    <xdr:to>
      <xdr:col>9</xdr:col>
      <xdr:colOff>533400</xdr:colOff>
      <xdr:row>92</xdr:row>
      <xdr:rowOff>723900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162925" y="44862750"/>
          <a:ext cx="13049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93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5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5.33203125" style="1" customWidth="1"/>
    <col min="8" max="8" width="16.16015625" style="1" customWidth="1"/>
    <col min="9" max="9" width="14.83203125" style="1" customWidth="1"/>
    <col min="10" max="10" width="15.66015625" style="1" customWidth="1"/>
    <col min="11" max="11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7" s="4" customFormat="1" ht="10.5" customHeight="1">
      <c r="B7" s="5" t="s">
        <v>3</v>
      </c>
      <c r="F7" s="4" t="s">
        <v>48</v>
      </c>
      <c r="G7" s="4">
        <f>SUM(G11:G9007)</f>
        <v>0</v>
      </c>
    </row>
    <row r="8" spans="6:7" s="4" customFormat="1" ht="10.5" customHeight="1">
      <c r="F8" s="4" t="s">
        <v>49</v>
      </c>
      <c r="G8" s="4">
        <f>SUM(H11:H9008)</f>
        <v>0</v>
      </c>
    </row>
    <row r="9" s="1" customFormat="1" ht="7.5" customHeight="1"/>
    <row r="10" spans="2:10" s="1" customFormat="1" ht="12" customHeight="1">
      <c r="B10" s="31" t="s">
        <v>4</v>
      </c>
      <c r="C10" s="33" t="s">
        <v>5</v>
      </c>
      <c r="D10" s="33" t="s">
        <v>6</v>
      </c>
      <c r="E10" s="35" t="s">
        <v>7</v>
      </c>
      <c r="F10" s="35"/>
      <c r="G10" s="35"/>
      <c r="H10" s="35"/>
      <c r="I10" s="36" t="s">
        <v>8</v>
      </c>
      <c r="J10" s="36"/>
    </row>
    <row r="11" spans="2:10" s="1" customFormat="1" ht="12" customHeight="1">
      <c r="B11" s="32"/>
      <c r="C11" s="34"/>
      <c r="D11" s="34"/>
      <c r="E11" s="6" t="s">
        <v>9</v>
      </c>
      <c r="F11" s="6" t="s">
        <v>10</v>
      </c>
      <c r="G11" s="6" t="s">
        <v>11</v>
      </c>
      <c r="H11" s="6" t="s">
        <v>12</v>
      </c>
      <c r="I11" s="37"/>
      <c r="J11" s="38"/>
    </row>
    <row r="12" spans="2:10" s="1" customFormat="1" ht="61.5" customHeight="1">
      <c r="B12" s="7"/>
      <c r="C12" s="8"/>
      <c r="D12" s="7"/>
      <c r="E12" s="9"/>
      <c r="F12" s="9"/>
      <c r="G12" s="9"/>
      <c r="H12" s="9"/>
      <c r="I12" s="39"/>
      <c r="J12" s="39"/>
    </row>
    <row r="13" spans="2:10" ht="12" customHeight="1" outlineLevel="1">
      <c r="B13" s="10" t="s">
        <v>13</v>
      </c>
      <c r="C13" s="11"/>
      <c r="D13" s="12"/>
      <c r="E13" s="13"/>
      <c r="F13" s="13"/>
      <c r="G13" s="45"/>
      <c r="H13" s="13">
        <f>E13*G13</f>
        <v>0</v>
      </c>
      <c r="I13" s="40"/>
      <c r="J13" s="40"/>
    </row>
    <row r="14" spans="2:10" ht="12" customHeight="1" outlineLevel="2">
      <c r="B14" s="14" t="s">
        <v>14</v>
      </c>
      <c r="C14" s="15"/>
      <c r="D14" s="16"/>
      <c r="E14" s="17"/>
      <c r="F14" s="17"/>
      <c r="G14" s="46"/>
      <c r="H14" s="17">
        <f>E14*G14</f>
        <v>0</v>
      </c>
      <c r="I14" s="41"/>
      <c r="J14" s="41"/>
    </row>
    <row r="15" spans="2:10" s="1" customFormat="1" ht="61.5" customHeight="1" outlineLevel="3">
      <c r="B15" s="47" t="str">
        <f>HYPERLINK("http://rusat.tv/orbita-ot-gsm01-4g-800-1800-usilitel-gsm-repiter-20","Орбита OT-GSM01 (4G-800/1800) усилитель GSM репитер/20")</f>
        <v>Орбита OT-GSM01 (4G-800/1800) усилитель GSM репитер/20</v>
      </c>
      <c r="C15" s="18">
        <v>1</v>
      </c>
      <c r="D15" s="19">
        <v>5065</v>
      </c>
      <c r="E15" s="20">
        <v>2500</v>
      </c>
      <c r="F15" s="21" t="s">
        <v>15</v>
      </c>
      <c r="G15" s="48"/>
      <c r="H15" s="21">
        <f>E15*G15</f>
        <v>0</v>
      </c>
      <c r="I15" s="42"/>
      <c r="J15" s="42"/>
    </row>
    <row r="16" spans="2:10" s="1" customFormat="1" ht="61.5" customHeight="1" outlineLevel="3">
      <c r="B16" s="47" t="str">
        <f>HYPERLINK("http://rusat.tv/orbita-ot-gsm03-2g-900-3g-900-3g-2100-usilitel-gsm-repiter-20","Орбита OT-GSM03 (2G-900/3G-900/3G-2100) усилитель GSM репитер/20")</f>
        <v>Орбита OT-GSM03 (2G-900/3G-900/3G-2100) усилитель GSM репитер/20</v>
      </c>
      <c r="C16" s="18">
        <v>5</v>
      </c>
      <c r="D16" s="19">
        <v>5067</v>
      </c>
      <c r="E16" s="20">
        <v>2828</v>
      </c>
      <c r="F16" s="21" t="s">
        <v>15</v>
      </c>
      <c r="G16" s="48"/>
      <c r="H16" s="21">
        <f>E16*G16</f>
        <v>0</v>
      </c>
      <c r="I16" s="42"/>
      <c r="J16" s="42"/>
    </row>
    <row r="17" spans="2:10" s="1" customFormat="1" ht="61.5" customHeight="1" outlineLevel="3">
      <c r="B17" s="47" t="str">
        <f>HYPERLINK("http://rusat.tv/orbita-ot-gsm04-2g-900-3g-2100-4g-1800-usilitel-gsm-repiter","Орбита OT-GSM04 (2G-900/3G-2100/4G-1800) усилитель GSM репитер")</f>
        <v>Орбита OT-GSM04 (2G-900/3G-2100/4G-1800) усилитель GSM репитер</v>
      </c>
      <c r="C17" s="18">
        <v>7</v>
      </c>
      <c r="D17" s="19">
        <v>5102</v>
      </c>
      <c r="E17" s="20">
        <v>4610</v>
      </c>
      <c r="F17" s="21" t="s">
        <v>15</v>
      </c>
      <c r="G17" s="48"/>
      <c r="H17" s="21">
        <f>E17*G17</f>
        <v>0</v>
      </c>
      <c r="I17" s="42"/>
      <c r="J17" s="42"/>
    </row>
    <row r="18" spans="2:10" s="1" customFormat="1" ht="61.5" customHeight="1" outlineLevel="3">
      <c r="B18" s="47" t="str">
        <f>HYPERLINK("http://rusat.tv/orbita-ot-gsm07-antenna-gsm-mimo-700-2100mgc-9db-20","Орбита OT-GSM07 антенна GSM (800-2700Мгц, 9дБ)/20")</f>
        <v>Орбита OT-GSM07 антенна GSM (800-2700Мгц, 9дБ)/20</v>
      </c>
      <c r="C18" s="18">
        <v>2</v>
      </c>
      <c r="D18" s="19">
        <v>5177</v>
      </c>
      <c r="E18" s="22">
        <v>833</v>
      </c>
      <c r="F18" s="21" t="s">
        <v>15</v>
      </c>
      <c r="G18" s="48"/>
      <c r="H18" s="21">
        <f>E18*G18</f>
        <v>0</v>
      </c>
      <c r="I18" s="42"/>
      <c r="J18" s="42"/>
    </row>
    <row r="19" spans="2:10" s="1" customFormat="1" ht="61.5" customHeight="1" outlineLevel="3">
      <c r="B19" s="47" t="str">
        <f>HYPERLINK("http://rusat.tv/orbita-ot-gsm08-antenna-gsm-800-2500mgc-8db-40","Орбита OT-GSM08 антенна GSM (800-2500Мгц, 8дБ)/40")</f>
        <v>Орбита OT-GSM08 антенна GSM (800-2500Мгц, 8дБ)/40</v>
      </c>
      <c r="C19" s="18">
        <v>1</v>
      </c>
      <c r="D19" s="19">
        <v>5178</v>
      </c>
      <c r="E19" s="22">
        <v>477</v>
      </c>
      <c r="F19" s="21" t="s">
        <v>15</v>
      </c>
      <c r="G19" s="48"/>
      <c r="H19" s="21">
        <f>E19*G19</f>
        <v>0</v>
      </c>
      <c r="I19" s="42"/>
      <c r="J19" s="42"/>
    </row>
    <row r="20" spans="2:10" s="1" customFormat="1" ht="61.5" customHeight="1" outlineLevel="3">
      <c r="B20" s="47" t="str">
        <f>HYPERLINK("http://rusat.tv/antenna-gsm-orbita-rp-107-40","Орбита OT-GSM09 антенна GSM (800-2700Мгц, 5дБ)")</f>
        <v>Орбита OT-GSM09 антенна GSM (800-2700Мгц, 5дБ)</v>
      </c>
      <c r="C20" s="18">
        <v>5</v>
      </c>
      <c r="D20" s="19">
        <v>4331</v>
      </c>
      <c r="E20" s="22">
        <v>342</v>
      </c>
      <c r="F20" s="21" t="s">
        <v>15</v>
      </c>
      <c r="G20" s="48"/>
      <c r="H20" s="21">
        <f>E20*G20</f>
        <v>0</v>
      </c>
      <c r="I20" s="42"/>
      <c r="J20" s="42"/>
    </row>
    <row r="21" spans="2:10" s="1" customFormat="1" ht="61.5" customHeight="1" outlineLevel="3">
      <c r="B21" s="47" t="str">
        <f>HYPERLINK("http://rusat.tv/antenna-gsm-orbita-rp-109-50","Орбита OT-GSM10 антенна GSM (800-960Мгц, 13дБ)")</f>
        <v>Орбита OT-GSM10 антенна GSM (800-960Мгц, 13дБ)</v>
      </c>
      <c r="C21" s="18">
        <v>23</v>
      </c>
      <c r="D21" s="19">
        <v>4351</v>
      </c>
      <c r="E21" s="22">
        <v>638</v>
      </c>
      <c r="F21" s="21" t="s">
        <v>15</v>
      </c>
      <c r="G21" s="48"/>
      <c r="H21" s="21">
        <f>E21*G21</f>
        <v>0</v>
      </c>
      <c r="I21" s="42"/>
      <c r="J21" s="42"/>
    </row>
    <row r="22" spans="2:10" s="1" customFormat="1" ht="61.5" customHeight="1" outlineLevel="3">
      <c r="B22" s="47" t="str">
        <f>HYPERLINK("http://rusat.tv/orbita-ot-gsm13-antenna-gsm-800-2700mgc-18db-","Орбита OT-GSM13 антенна GSM (800-2700Мгц, 18дБ)")</f>
        <v>Орбита OT-GSM13 антенна GSM (800-2700Мгц, 18дБ)</v>
      </c>
      <c r="C22" s="18">
        <v>2</v>
      </c>
      <c r="D22" s="19">
        <v>5718</v>
      </c>
      <c r="E22" s="22">
        <v>290</v>
      </c>
      <c r="F22" s="21" t="s">
        <v>15</v>
      </c>
      <c r="G22" s="48"/>
      <c r="H22" s="21">
        <f>E22*G22</f>
        <v>0</v>
      </c>
      <c r="I22" s="42"/>
      <c r="J22" s="42"/>
    </row>
    <row r="23" spans="2:10" s="1" customFormat="1" ht="61.5" customHeight="1" outlineLevel="3">
      <c r="B23" s="47" t="str">
        <f>HYPERLINK("http://rusat.tv/perekhodnik-dlya-gsm-repitera-orbita-rp-119-n-male-f-female-10-1000","Орбита OT-GSM15 переходник GSM (F female/ N male)")</f>
        <v>Орбита OT-GSM15 переходник GSM (F female/ N male)</v>
      </c>
      <c r="C23" s="18">
        <v>56</v>
      </c>
      <c r="D23" s="19">
        <v>4313</v>
      </c>
      <c r="E23" s="22">
        <v>50</v>
      </c>
      <c r="F23" s="21" t="s">
        <v>15</v>
      </c>
      <c r="G23" s="48"/>
      <c r="H23" s="21">
        <f>E23*G23</f>
        <v>0</v>
      </c>
      <c r="I23" s="42"/>
      <c r="J23" s="42"/>
    </row>
    <row r="24" spans="2:10" s="1" customFormat="1" ht="61.5" customHeight="1" outlineLevel="3">
      <c r="B24" s="47" t="str">
        <f>HYPERLINK("http://rusat.tv/orbita-ot-gsm16-","Орбита OT-GSM16 (3G/4G-1800) усилитель")</f>
        <v>Орбита OT-GSM16 (3G/4G-1800) усилитель</v>
      </c>
      <c r="C24" s="18">
        <v>1</v>
      </c>
      <c r="D24" s="19">
        <v>5265</v>
      </c>
      <c r="E24" s="20">
        <v>2154</v>
      </c>
      <c r="F24" s="21" t="s">
        <v>15</v>
      </c>
      <c r="G24" s="48"/>
      <c r="H24" s="21">
        <f>E24*G24</f>
        <v>0</v>
      </c>
      <c r="I24" s="42"/>
      <c r="J24" s="42"/>
    </row>
    <row r="25" spans="2:10" s="1" customFormat="1" ht="61.5" customHeight="1" outlineLevel="3">
      <c r="B25" s="47" t="str">
        <f>HYPERLINK("http://rusat.tv/usilitel-gsm-repiter-orbita-rp-113-gsm-50","Усилитель GSM репитер Орбита RP-113 (GSM)/50")</f>
        <v>Усилитель GSM репитер Орбита RP-113 (GSM)/50</v>
      </c>
      <c r="C25" s="18">
        <v>1</v>
      </c>
      <c r="D25" s="19">
        <v>4349</v>
      </c>
      <c r="E25" s="20">
        <v>1568</v>
      </c>
      <c r="F25" s="21" t="s">
        <v>15</v>
      </c>
      <c r="G25" s="48"/>
      <c r="H25" s="21">
        <f>E25*G25</f>
        <v>0</v>
      </c>
      <c r="I25" s="42"/>
      <c r="J25" s="42"/>
    </row>
    <row r="26" spans="2:10" ht="12" customHeight="1" outlineLevel="2">
      <c r="B26" s="14" t="s">
        <v>16</v>
      </c>
      <c r="C26" s="15"/>
      <c r="D26" s="16"/>
      <c r="E26" s="17"/>
      <c r="F26" s="17"/>
      <c r="G26" s="46"/>
      <c r="H26" s="17">
        <f>E26*G26</f>
        <v>0</v>
      </c>
      <c r="I26" s="41"/>
      <c r="J26" s="41"/>
    </row>
    <row r="27" spans="2:10" s="1" customFormat="1" ht="61.5" customHeight="1" outlineLevel="3">
      <c r="B27" s="47" t="str">
        <f>HYPERLINK("http://rusat.tv/borofone-ba46a-belyy-zu-s-usb-qc30-pd18w-3000ma-","BOROFONE BA46A Белый ЗУ с USB (QC3.0+PD18W,3000mA)")</f>
        <v>BOROFONE BA46A Белый ЗУ с USB (QC3.0+PD18W,3000mA)</v>
      </c>
      <c r="C27" s="18">
        <v>12</v>
      </c>
      <c r="D27" s="19">
        <v>6017</v>
      </c>
      <c r="E27" s="22">
        <v>316</v>
      </c>
      <c r="F27" s="21" t="s">
        <v>15</v>
      </c>
      <c r="G27" s="48"/>
      <c r="H27" s="21">
        <f>E27*G27</f>
        <v>0</v>
      </c>
      <c r="I27" s="42"/>
      <c r="J27" s="42"/>
    </row>
    <row r="28" spans="2:10" s="1" customFormat="1" ht="61.5" customHeight="1" outlineLevel="3">
      <c r="B28" s="47" t="str">
        <f>HYPERLINK("http://rusat.tv/borofone-ba57a-zu-s-usb-qc30-pd20w-3000ma-","BOROFONE BA57A ЗУ с USB (QC3.0+PD20W,3000mA)")</f>
        <v>BOROFONE BA57A ЗУ с USB (QC3.0+PD20W,3000mA)</v>
      </c>
      <c r="C28" s="18">
        <v>10</v>
      </c>
      <c r="D28" s="19">
        <v>6094</v>
      </c>
      <c r="E28" s="22">
        <v>319</v>
      </c>
      <c r="F28" s="21" t="s">
        <v>15</v>
      </c>
      <c r="G28" s="48"/>
      <c r="H28" s="21">
        <f>E28*G28</f>
        <v>0</v>
      </c>
      <c r="I28" s="42"/>
      <c r="J28" s="42"/>
    </row>
    <row r="29" spans="2:10" s="1" customFormat="1" ht="61.5" customHeight="1" outlineLevel="3">
      <c r="B29" s="47" t="str">
        <f>HYPERLINK("http://rusat.tv/hoco-c101a-zu-s-type-c-pd20w-3000ma-","HOCO C101A ЗУ с TYPE-C (PD20W, 3000mA)")</f>
        <v>HOCO C101A ЗУ с TYPE-C (PD20W, 3000mA)</v>
      </c>
      <c r="C29" s="18">
        <v>5</v>
      </c>
      <c r="D29" s="19">
        <v>9893</v>
      </c>
      <c r="E29" s="22">
        <v>310</v>
      </c>
      <c r="F29" s="21" t="s">
        <v>15</v>
      </c>
      <c r="G29" s="48"/>
      <c r="H29" s="21">
        <f>E29*G29</f>
        <v>0</v>
      </c>
      <c r="I29" s="42"/>
      <c r="J29" s="42"/>
    </row>
    <row r="30" spans="2:10" s="1" customFormat="1" ht="61.5" customHeight="1" outlineLevel="3">
      <c r="B30" s="47" t="str">
        <f>HYPERLINK("http://rusat.tv/hoco-c12q-chernyy-zu-s-usb-qs30-3000ma-","HOCO C12Q Черный ЗУ с USB (QС3.0, 3000mA)")</f>
        <v>HOCO C12Q Черный ЗУ с USB (QС3.0, 3000mA)</v>
      </c>
      <c r="C30" s="18">
        <v>3</v>
      </c>
      <c r="D30" s="19">
        <v>9894</v>
      </c>
      <c r="E30" s="22">
        <v>275</v>
      </c>
      <c r="F30" s="21" t="s">
        <v>15</v>
      </c>
      <c r="G30" s="48"/>
      <c r="H30" s="21">
        <f>E30*G30</f>
        <v>0</v>
      </c>
      <c r="I30" s="42"/>
      <c r="J30" s="42"/>
    </row>
    <row r="31" spans="2:10" ht="24" customHeight="1" outlineLevel="2">
      <c r="B31" s="14" t="s">
        <v>17</v>
      </c>
      <c r="C31" s="15"/>
      <c r="D31" s="16"/>
      <c r="E31" s="17"/>
      <c r="F31" s="17"/>
      <c r="G31" s="46"/>
      <c r="H31" s="17">
        <f>E31*G31</f>
        <v>0</v>
      </c>
      <c r="I31" s="41"/>
      <c r="J31" s="41"/>
    </row>
    <row r="32" spans="2:10" s="1" customFormat="1" ht="61.5" customHeight="1" outlineLevel="3">
      <c r="B32" s="47" t="str">
        <f>HYPERLINK("http://rusat.tv/fepe-fp-1372u-r-p-usb-","Fepe FP-1372U р/п (USB)")</f>
        <v>Fepe FP-1372U р/п (USB)</v>
      </c>
      <c r="C32" s="18">
        <v>2</v>
      </c>
      <c r="D32" s="19">
        <v>6537</v>
      </c>
      <c r="E32" s="22">
        <v>830</v>
      </c>
      <c r="F32" s="21" t="s">
        <v>15</v>
      </c>
      <c r="G32" s="48"/>
      <c r="H32" s="21">
        <f>E32*G32</f>
        <v>0</v>
      </c>
      <c r="I32" s="42"/>
      <c r="J32" s="42"/>
    </row>
    <row r="33" spans="2:10" s="1" customFormat="1" ht="61.5" customHeight="1" outlineLevel="3">
      <c r="B33" s="47" t="str">
        <f>HYPERLINK("http://rusat.tv/fepe-fp-1781bt-r-p-usb-","Fepe FP-1781BT р/п (USB)")</f>
        <v>Fepe FP-1781BT р/п (USB)</v>
      </c>
      <c r="C33" s="18">
        <v>3</v>
      </c>
      <c r="D33" s="19">
        <v>6053</v>
      </c>
      <c r="E33" s="22">
        <v>724</v>
      </c>
      <c r="F33" s="21" t="s">
        <v>15</v>
      </c>
      <c r="G33" s="48"/>
      <c r="H33" s="21">
        <f>E33*G33</f>
        <v>0</v>
      </c>
      <c r="I33" s="42"/>
      <c r="J33" s="42"/>
    </row>
    <row r="34" spans="2:10" s="1" customFormat="1" ht="61.5" customHeight="1" outlineLevel="3">
      <c r="B34" s="47" t="str">
        <f>HYPERLINK("http://rusat.tv/sada-v-110-chernaya-aktivnaya-kolonka-pitusb-20-","SADA V-110 Черная активная колонка (пит.USB, 2.0)")</f>
        <v>SADA V-110 Черная активная колонка (пит.USB, 2.0)</v>
      </c>
      <c r="C34" s="18">
        <v>1</v>
      </c>
      <c r="D34" s="19">
        <v>6363</v>
      </c>
      <c r="E34" s="22">
        <v>721</v>
      </c>
      <c r="F34" s="21" t="s">
        <v>15</v>
      </c>
      <c r="G34" s="48"/>
      <c r="H34" s="21">
        <f>E34*G34</f>
        <v>0</v>
      </c>
      <c r="I34" s="42"/>
      <c r="J34" s="42"/>
    </row>
    <row r="35" spans="2:10" s="1" customFormat="1" ht="61.5" customHeight="1" outlineLevel="3">
      <c r="B35" s="47" t="str">
        <f>HYPERLINK("http://rusat.tv/orbita-ot-spf024-aktivnaya-napolnaya-akustika","Орбита OT-SPF24 активная напольная акустика")</f>
        <v>Орбита OT-SPF24 активная напольная акустика</v>
      </c>
      <c r="C35" s="18">
        <v>1</v>
      </c>
      <c r="D35" s="19">
        <v>9392</v>
      </c>
      <c r="E35" s="20">
        <v>7357</v>
      </c>
      <c r="F35" s="21" t="s">
        <v>15</v>
      </c>
      <c r="G35" s="48"/>
      <c r="H35" s="21">
        <f>E35*G35</f>
        <v>0</v>
      </c>
      <c r="I35" s="42"/>
      <c r="J35" s="42"/>
    </row>
    <row r="36" spans="2:10" ht="12" customHeight="1" outlineLevel="2">
      <c r="B36" s="14" t="s">
        <v>18</v>
      </c>
      <c r="C36" s="15"/>
      <c r="D36" s="16"/>
      <c r="E36" s="17"/>
      <c r="F36" s="17"/>
      <c r="G36" s="46"/>
      <c r="H36" s="17">
        <f>E36*G36</f>
        <v>0</v>
      </c>
      <c r="I36" s="41"/>
      <c r="J36" s="41"/>
    </row>
    <row r="37" spans="2:10" ht="12" customHeight="1" outlineLevel="3">
      <c r="B37" s="23" t="s">
        <v>19</v>
      </c>
      <c r="C37" s="24"/>
      <c r="D37" s="25"/>
      <c r="E37" s="26"/>
      <c r="F37" s="26"/>
      <c r="G37" s="49"/>
      <c r="H37" s="26">
        <f>E37*G37</f>
        <v>0</v>
      </c>
      <c r="I37" s="43"/>
      <c r="J37" s="43"/>
    </row>
    <row r="38" spans="2:10" s="1" customFormat="1" ht="61.5" customHeight="1" outlineLevel="4">
      <c r="B38" s="47" t="str">
        <f>HYPERLINK("http://rusat.tv/usilitel-ant-swa-777lux-10-100-1000","Усилитель ант. SWA-777Lux/10/100/1000")</f>
        <v>Усилитель ант. SWA-777Lux/10/100/1000</v>
      </c>
      <c r="C38" s="18">
        <v>17</v>
      </c>
      <c r="D38" s="19">
        <v>4345</v>
      </c>
      <c r="E38" s="22">
        <v>51</v>
      </c>
      <c r="F38" s="21" t="s">
        <v>15</v>
      </c>
      <c r="G38" s="48"/>
      <c r="H38" s="21">
        <f>E38*G38</f>
        <v>0</v>
      </c>
      <c r="I38" s="42"/>
      <c r="J38" s="42"/>
    </row>
    <row r="39" spans="2:10" s="1" customFormat="1" ht="61.5" customHeight="1" outlineLevel="4">
      <c r="B39" s="47" t="str">
        <f>HYPERLINK("http://rusat.tv/usilitel-ant-swa-999-10-100-1000","Усилитель ант. SWA-999/10/100/1000")</f>
        <v>Усилитель ант. SWA-999/10/100/1000</v>
      </c>
      <c r="C39" s="18">
        <v>16</v>
      </c>
      <c r="D39" s="19">
        <v>4346</v>
      </c>
      <c r="E39" s="22">
        <v>52</v>
      </c>
      <c r="F39" s="21" t="s">
        <v>15</v>
      </c>
      <c r="G39" s="48"/>
      <c r="H39" s="21">
        <f>E39*G39</f>
        <v>0</v>
      </c>
      <c r="I39" s="42"/>
      <c r="J39" s="42"/>
    </row>
    <row r="40" spans="2:10" ht="24" customHeight="1" outlineLevel="2">
      <c r="B40" s="14" t="s">
        <v>20</v>
      </c>
      <c r="C40" s="15"/>
      <c r="D40" s="16"/>
      <c r="E40" s="17"/>
      <c r="F40" s="17"/>
      <c r="G40" s="46"/>
      <c r="H40" s="17">
        <f>E40*G40</f>
        <v>0</v>
      </c>
      <c r="I40" s="41"/>
      <c r="J40" s="41"/>
    </row>
    <row r="41" spans="2:10" ht="12" customHeight="1" outlineLevel="3">
      <c r="B41" s="23" t="s">
        <v>21</v>
      </c>
      <c r="C41" s="24"/>
      <c r="D41" s="25"/>
      <c r="E41" s="26"/>
      <c r="F41" s="26"/>
      <c r="G41" s="49"/>
      <c r="H41" s="26">
        <f>E41*G41</f>
        <v>0</v>
      </c>
      <c r="I41" s="43"/>
      <c r="J41" s="43"/>
    </row>
    <row r="42" spans="2:10" s="1" customFormat="1" ht="61.5" customHeight="1" outlineLevel="4">
      <c r="B42" s="47" t="str">
        <f>HYPERLINK("http://rusat.tv/orbita-ot-vni21-chernaya-videokamera-ip-wi-fi","Орбита OT-VNI21 Черная видеокамера IP-WI-FI")</f>
        <v>Орбита OT-VNI21 Черная видеокамера IP-WI-FI</v>
      </c>
      <c r="C42" s="18">
        <v>2</v>
      </c>
      <c r="D42" s="19">
        <v>5979</v>
      </c>
      <c r="E42" s="20">
        <v>1437</v>
      </c>
      <c r="F42" s="21" t="s">
        <v>15</v>
      </c>
      <c r="G42" s="48"/>
      <c r="H42" s="21">
        <f>E42*G42</f>
        <v>0</v>
      </c>
      <c r="I42" s="42"/>
      <c r="J42" s="42"/>
    </row>
    <row r="43" spans="2:10" ht="24" customHeight="1" outlineLevel="3">
      <c r="B43" s="23" t="s">
        <v>22</v>
      </c>
      <c r="C43" s="24"/>
      <c r="D43" s="25"/>
      <c r="E43" s="26"/>
      <c r="F43" s="26"/>
      <c r="G43" s="49"/>
      <c r="H43" s="26">
        <f>E43*G43</f>
        <v>0</v>
      </c>
      <c r="I43" s="43"/>
      <c r="J43" s="43"/>
    </row>
    <row r="44" spans="2:10" s="1" customFormat="1" ht="61.5" customHeight="1" outlineLevel="4">
      <c r="B44" s="47" t="str">
        <f>HYPERLINK("http://rusat.tv/videoglazok-orbita-vd-352-20","Видеоглазок Орбита VD-352/20")</f>
        <v>Видеоглазок Орбита VD-352/20</v>
      </c>
      <c r="C44" s="18">
        <v>1</v>
      </c>
      <c r="D44" s="19">
        <v>4357</v>
      </c>
      <c r="E44" s="20">
        <v>3287</v>
      </c>
      <c r="F44" s="21" t="s">
        <v>15</v>
      </c>
      <c r="G44" s="48"/>
      <c r="H44" s="21">
        <f>E44*G44</f>
        <v>0</v>
      </c>
      <c r="I44" s="42"/>
      <c r="J44" s="42"/>
    </row>
    <row r="45" spans="2:10" ht="12" customHeight="1" outlineLevel="3">
      <c r="B45" s="23" t="s">
        <v>23</v>
      </c>
      <c r="C45" s="24"/>
      <c r="D45" s="25"/>
      <c r="E45" s="26"/>
      <c r="F45" s="26"/>
      <c r="G45" s="49"/>
      <c r="H45" s="26">
        <f>E45*G45</f>
        <v>0</v>
      </c>
      <c r="I45" s="43"/>
      <c r="J45" s="43"/>
    </row>
    <row r="46" spans="2:10" s="1" customFormat="1" ht="61.5" customHeight="1" outlineLevel="4">
      <c r="B46" s="47" t="str">
        <f>HYPERLINK("http://rusat.tv/orbita-ot-vnp13-mulyazh-videokamery-100","Орбита OT-VNP13 муляж видеокамеры /100")</f>
        <v>Орбита OT-VNP13 муляж видеокамеры /100</v>
      </c>
      <c r="C46" s="18">
        <v>5</v>
      </c>
      <c r="D46" s="19">
        <v>5080</v>
      </c>
      <c r="E46" s="22">
        <v>180</v>
      </c>
      <c r="F46" s="21" t="s">
        <v>15</v>
      </c>
      <c r="G46" s="48"/>
      <c r="H46" s="21">
        <f>E46*G46</f>
        <v>0</v>
      </c>
      <c r="I46" s="42"/>
      <c r="J46" s="42"/>
    </row>
    <row r="47" spans="2:10" s="1" customFormat="1" ht="61.5" customHeight="1" outlineLevel="4">
      <c r="B47" s="47" t="str">
        <f>HYPERLINK("http://rusat.tv/orbita-ot-vnp20-chernyy-mulyazh-videokamery","Орбита OT-VNP20 Черный муляж видеокамеры")</f>
        <v>Орбита OT-VNP20 Черный муляж видеокамеры</v>
      </c>
      <c r="C47" s="18">
        <v>4</v>
      </c>
      <c r="D47" s="19">
        <v>5980</v>
      </c>
      <c r="E47" s="22">
        <v>488</v>
      </c>
      <c r="F47" s="21" t="s">
        <v>15</v>
      </c>
      <c r="G47" s="48"/>
      <c r="H47" s="21">
        <f>E47*G47</f>
        <v>0</v>
      </c>
      <c r="I47" s="42"/>
      <c r="J47" s="42"/>
    </row>
    <row r="48" spans="2:10" ht="12" customHeight="1" outlineLevel="2">
      <c r="B48" s="14" t="s">
        <v>24</v>
      </c>
      <c r="C48" s="15"/>
      <c r="D48" s="16"/>
      <c r="E48" s="17"/>
      <c r="F48" s="17"/>
      <c r="G48" s="46"/>
      <c r="H48" s="17">
        <f>E48*G48</f>
        <v>0</v>
      </c>
      <c r="I48" s="41"/>
      <c r="J48" s="41"/>
    </row>
    <row r="49" spans="2:10" ht="12" customHeight="1" outlineLevel="3">
      <c r="B49" s="23" t="s">
        <v>25</v>
      </c>
      <c r="C49" s="24"/>
      <c r="D49" s="25"/>
      <c r="E49" s="26"/>
      <c r="F49" s="26"/>
      <c r="G49" s="49"/>
      <c r="H49" s="26">
        <f>E49*G49</f>
        <v>0</v>
      </c>
      <c r="I49" s="43"/>
      <c r="J49" s="43"/>
    </row>
    <row r="50" spans="2:10" s="1" customFormat="1" ht="61.5" customHeight="1" outlineLevel="4">
      <c r="B50" s="47" t="str">
        <f>HYPERLINK("http://rusat.tv/fatick-7095a-otvertka-s-naborom-nasadok","Fatick 7095A отвертка с набором насадок")</f>
        <v>Fatick 7095A отвертка с набором насадок</v>
      </c>
      <c r="C50" s="18">
        <v>1</v>
      </c>
      <c r="D50" s="19">
        <v>5416</v>
      </c>
      <c r="E50" s="22">
        <v>315</v>
      </c>
      <c r="F50" s="21" t="s">
        <v>15</v>
      </c>
      <c r="G50" s="48"/>
      <c r="H50" s="21">
        <f>E50*G50</f>
        <v>0</v>
      </c>
      <c r="I50" s="42"/>
      <c r="J50" s="42"/>
    </row>
    <row r="51" spans="2:10" ht="12" customHeight="1" outlineLevel="2">
      <c r="B51" s="14" t="s">
        <v>26</v>
      </c>
      <c r="C51" s="15"/>
      <c r="D51" s="16"/>
      <c r="E51" s="17"/>
      <c r="F51" s="17"/>
      <c r="G51" s="46"/>
      <c r="H51" s="17">
        <f>E51*G51</f>
        <v>0</v>
      </c>
      <c r="I51" s="41"/>
      <c r="J51" s="41"/>
    </row>
    <row r="52" spans="2:10" ht="12" customHeight="1" outlineLevel="3">
      <c r="B52" s="23" t="s">
        <v>27</v>
      </c>
      <c r="C52" s="24"/>
      <c r="D52" s="25"/>
      <c r="E52" s="26"/>
      <c r="F52" s="26"/>
      <c r="G52" s="49"/>
      <c r="H52" s="26">
        <f>E52*G52</f>
        <v>0</v>
      </c>
      <c r="I52" s="43"/>
      <c r="J52" s="43"/>
    </row>
    <row r="53" spans="2:10" s="1" customFormat="1" ht="61.5" customHeight="1" outlineLevel="4">
      <c r="B53" s="47" t="str">
        <f>HYPERLINK("http://rusat.tv/baofeng-uv-7r-raciya-uhf-vhf-","Baofeng UV-7R Рация (UHF/VHF)")</f>
        <v>Baofeng UV-7R Рация (UHF/VHF)</v>
      </c>
      <c r="C53" s="18">
        <v>1</v>
      </c>
      <c r="D53" s="19">
        <v>8388</v>
      </c>
      <c r="E53" s="20">
        <v>1894</v>
      </c>
      <c r="F53" s="21" t="s">
        <v>15</v>
      </c>
      <c r="G53" s="48"/>
      <c r="H53" s="21">
        <f>E53*G53</f>
        <v>0</v>
      </c>
      <c r="I53" s="42"/>
      <c r="J53" s="42"/>
    </row>
    <row r="54" spans="2:10" s="1" customFormat="1" ht="61.5" customHeight="1" outlineLevel="4">
      <c r="B54" s="47" t="str">
        <f>HYPERLINK("http://rusat.tv/baofeng-uv-9r-raciya-uhf-vhf-","Baofeng UV-9R Рация (UHF/VHF)")</f>
        <v>Baofeng UV-9R Рация (UHF/VHF)</v>
      </c>
      <c r="C54" s="18">
        <v>1</v>
      </c>
      <c r="D54" s="19">
        <v>6621</v>
      </c>
      <c r="E54" s="20">
        <v>2314</v>
      </c>
      <c r="F54" s="21" t="s">
        <v>15</v>
      </c>
      <c r="G54" s="48"/>
      <c r="H54" s="21">
        <f>E54*G54</f>
        <v>0</v>
      </c>
      <c r="I54" s="42"/>
      <c r="J54" s="42"/>
    </row>
    <row r="55" spans="2:10" s="1" customFormat="1" ht="61.5" customHeight="1" outlineLevel="4">
      <c r="B55" s="47" t="str">
        <f>HYPERLINK("http://rusat.tv/diamond-rh-771f-antenna-k-racii-sma-female-144-430mhz-","Diamond RH-771F Антенна к рации SMA-FEMALE (144/430MHz)")</f>
        <v>Diamond RH-771F Антенна к рации SMA-FEMALE (144/430MHz)</v>
      </c>
      <c r="C55" s="18">
        <v>2</v>
      </c>
      <c r="D55" s="19">
        <v>8386</v>
      </c>
      <c r="E55" s="22">
        <v>91</v>
      </c>
      <c r="F55" s="21" t="s">
        <v>15</v>
      </c>
      <c r="G55" s="48"/>
      <c r="H55" s="21">
        <f>E55*G55</f>
        <v>0</v>
      </c>
      <c r="I55" s="42"/>
      <c r="J55" s="42"/>
    </row>
    <row r="56" spans="2:10" s="1" customFormat="1" ht="61.5" customHeight="1" outlineLevel="4">
      <c r="B56" s="47" t="str">
        <f>HYPERLINK("http://rusat.tv/raciya-baofeng-uv-5r-uhf-vhf-50","Рация Baofeng UV-5R (UHF/VHF)/50")</f>
        <v>Рация Baofeng UV-5R (UHF/VHF)/50</v>
      </c>
      <c r="C56" s="18">
        <v>5</v>
      </c>
      <c r="D56" s="19">
        <v>4395</v>
      </c>
      <c r="E56" s="20">
        <v>1807</v>
      </c>
      <c r="F56" s="21" t="s">
        <v>15</v>
      </c>
      <c r="G56" s="48"/>
      <c r="H56" s="21">
        <f>E56*G56</f>
        <v>0</v>
      </c>
      <c r="I56" s="42"/>
      <c r="J56" s="42"/>
    </row>
    <row r="57" spans="2:10" ht="12" customHeight="1" outlineLevel="2">
      <c r="B57" s="14" t="s">
        <v>28</v>
      </c>
      <c r="C57" s="15"/>
      <c r="D57" s="16"/>
      <c r="E57" s="17"/>
      <c r="F57" s="17"/>
      <c r="G57" s="46"/>
      <c r="H57" s="17">
        <f>E57*G57</f>
        <v>0</v>
      </c>
      <c r="I57" s="41"/>
      <c r="J57" s="41"/>
    </row>
    <row r="58" spans="2:10" ht="24" customHeight="1" outlineLevel="3">
      <c r="B58" s="23" t="s">
        <v>29</v>
      </c>
      <c r="C58" s="24"/>
      <c r="D58" s="25"/>
      <c r="E58" s="26"/>
      <c r="F58" s="26"/>
      <c r="G58" s="49"/>
      <c r="H58" s="26">
        <f>E58*G58</f>
        <v>0</v>
      </c>
      <c r="I58" s="43"/>
      <c r="J58" s="43"/>
    </row>
    <row r="59" spans="2:10" ht="12" customHeight="1" outlineLevel="4">
      <c r="B59" s="27" t="s">
        <v>30</v>
      </c>
      <c r="C59" s="28"/>
      <c r="D59" s="29"/>
      <c r="E59" s="30"/>
      <c r="F59" s="30"/>
      <c r="G59" s="50"/>
      <c r="H59" s="30">
        <f>E59*G59</f>
        <v>0</v>
      </c>
      <c r="I59" s="44"/>
      <c r="J59" s="44"/>
    </row>
    <row r="60" spans="2:10" s="1" customFormat="1" ht="61.5" customHeight="1" outlineLevel="5">
      <c r="B60" s="47" t="str">
        <f>HYPERLINK("http://rusat.tv/zu-avto-olesson-hc-003","ЗУ авто OLESSON HC-003")</f>
        <v>ЗУ авто OLESSON HC-003</v>
      </c>
      <c r="C60" s="18">
        <v>1</v>
      </c>
      <c r="D60" s="19">
        <v>4781</v>
      </c>
      <c r="E60" s="22">
        <v>339</v>
      </c>
      <c r="F60" s="21" t="s">
        <v>15</v>
      </c>
      <c r="G60" s="48"/>
      <c r="H60" s="21">
        <f>E60*G60</f>
        <v>0</v>
      </c>
      <c r="I60" s="42"/>
      <c r="J60" s="42"/>
    </row>
    <row r="61" spans="2:10" ht="12" customHeight="1" outlineLevel="2">
      <c r="B61" s="14" t="s">
        <v>31</v>
      </c>
      <c r="C61" s="15"/>
      <c r="D61" s="16"/>
      <c r="E61" s="17"/>
      <c r="F61" s="17"/>
      <c r="G61" s="46"/>
      <c r="H61" s="17">
        <f>E61*G61</f>
        <v>0</v>
      </c>
      <c r="I61" s="41"/>
      <c r="J61" s="41"/>
    </row>
    <row r="62" spans="2:10" ht="12" customHeight="1" outlineLevel="3">
      <c r="B62" s="23" t="s">
        <v>32</v>
      </c>
      <c r="C62" s="24"/>
      <c r="D62" s="25"/>
      <c r="E62" s="26"/>
      <c r="F62" s="26"/>
      <c r="G62" s="49"/>
      <c r="H62" s="26">
        <f>E62*G62</f>
        <v>0</v>
      </c>
      <c r="I62" s="43"/>
      <c r="J62" s="43"/>
    </row>
    <row r="63" spans="2:10" s="1" customFormat="1" ht="61.5" customHeight="1" outlineLevel="4">
      <c r="B63" s="47" t="str">
        <f>HYPERLINK("http://rusat.tv/bezmen-elektronnyy-tds-ml-st08-10kg-tochnost-0-01kg-10-100","Безмен электронный TDS ML-ST08 10кг точность 0,01кг/10/100")</f>
        <v>Безмен электронный TDS ML-ST08 10кг точность 0,01кг/10/100</v>
      </c>
      <c r="C63" s="18">
        <v>1</v>
      </c>
      <c r="D63" s="19">
        <v>4328</v>
      </c>
      <c r="E63" s="22">
        <v>279</v>
      </c>
      <c r="F63" s="21" t="s">
        <v>15</v>
      </c>
      <c r="G63" s="48"/>
      <c r="H63" s="21">
        <f>E63*G63</f>
        <v>0</v>
      </c>
      <c r="I63" s="42"/>
      <c r="J63" s="42"/>
    </row>
    <row r="64" spans="2:10" ht="12" customHeight="1" outlineLevel="3">
      <c r="B64" s="23" t="s">
        <v>33</v>
      </c>
      <c r="C64" s="24"/>
      <c r="D64" s="25"/>
      <c r="E64" s="26"/>
      <c r="F64" s="26"/>
      <c r="G64" s="49"/>
      <c r="H64" s="26">
        <f>E64*G64</f>
        <v>0</v>
      </c>
      <c r="I64" s="43"/>
      <c r="J64" s="43"/>
    </row>
    <row r="65" spans="2:10" s="1" customFormat="1" ht="61.5" customHeight="1" outlineLevel="4">
      <c r="B65" s="47" t="str">
        <f>HYPERLINK("http://rusat.tv/orbita-ot-hoc10-zvonok-distanc-80m-","Орбита OT-HOC10 Звонок дистанц (80м)")</f>
        <v>Орбита OT-HOC10 Звонок дистанц (80м)</v>
      </c>
      <c r="C65" s="18">
        <v>2</v>
      </c>
      <c r="D65" s="19">
        <v>6023</v>
      </c>
      <c r="E65" s="22">
        <v>246</v>
      </c>
      <c r="F65" s="21" t="s">
        <v>15</v>
      </c>
      <c r="G65" s="48"/>
      <c r="H65" s="21">
        <f>E65*G65</f>
        <v>0</v>
      </c>
      <c r="I65" s="42"/>
      <c r="J65" s="42"/>
    </row>
    <row r="66" spans="2:10" ht="12" customHeight="1" outlineLevel="3">
      <c r="B66" s="23" t="s">
        <v>34</v>
      </c>
      <c r="C66" s="24"/>
      <c r="D66" s="25"/>
      <c r="E66" s="26"/>
      <c r="F66" s="26"/>
      <c r="G66" s="49"/>
      <c r="H66" s="26">
        <f>E66*G66</f>
        <v>0</v>
      </c>
      <c r="I66" s="43"/>
      <c r="J66" s="43"/>
    </row>
    <row r="67" spans="2:10" s="1" customFormat="1" ht="61.5" customHeight="1" outlineLevel="4">
      <c r="B67" s="47" t="str">
        <f>HYPERLINK("http://rusat.tv/infrakrasnyy-termometr-kf-hw-001","Инфракрасный термометр GP-300")</f>
        <v>Инфракрасный термометр GP-300</v>
      </c>
      <c r="C67" s="18">
        <v>2</v>
      </c>
      <c r="D67" s="19">
        <v>5367</v>
      </c>
      <c r="E67" s="22">
        <v>728</v>
      </c>
      <c r="F67" s="21" t="s">
        <v>15</v>
      </c>
      <c r="G67" s="48"/>
      <c r="H67" s="21">
        <f>E67*G67</f>
        <v>0</v>
      </c>
      <c r="I67" s="42"/>
      <c r="J67" s="42"/>
    </row>
    <row r="68" spans="2:10" ht="12" customHeight="1" outlineLevel="2">
      <c r="B68" s="14" t="s">
        <v>35</v>
      </c>
      <c r="C68" s="15"/>
      <c r="D68" s="16"/>
      <c r="E68" s="17"/>
      <c r="F68" s="17"/>
      <c r="G68" s="46"/>
      <c r="H68" s="17">
        <f>E68*G68</f>
        <v>0</v>
      </c>
      <c r="I68" s="41"/>
      <c r="J68" s="41"/>
    </row>
    <row r="69" spans="2:10" ht="24" customHeight="1" outlineLevel="3">
      <c r="B69" s="23" t="s">
        <v>36</v>
      </c>
      <c r="C69" s="24"/>
      <c r="D69" s="25"/>
      <c r="E69" s="26"/>
      <c r="F69" s="26"/>
      <c r="G69" s="49"/>
      <c r="H69" s="26">
        <f>E69*G69</f>
        <v>0</v>
      </c>
      <c r="I69" s="43"/>
      <c r="J69" s="43"/>
    </row>
    <row r="70" spans="2:10" s="1" customFormat="1" ht="61.5" customHeight="1" outlineLevel="4">
      <c r="B70" s="47" t="str">
        <f>HYPERLINK("http://rusat.tv/wireless-n-wifi-repeater-2","Wireless-N WIFI Repeater")</f>
        <v>Wireless-N WIFI Repeater</v>
      </c>
      <c r="C70" s="18">
        <v>2</v>
      </c>
      <c r="D70" s="19">
        <v>9168</v>
      </c>
      <c r="E70" s="22">
        <v>775</v>
      </c>
      <c r="F70" s="21" t="s">
        <v>15</v>
      </c>
      <c r="G70" s="48"/>
      <c r="H70" s="21">
        <f>E70*G70</f>
        <v>0</v>
      </c>
      <c r="I70" s="42"/>
      <c r="J70" s="42"/>
    </row>
    <row r="71" spans="2:10" s="1" customFormat="1" ht="61.5" customHeight="1" outlineLevel="4">
      <c r="B71" s="47" t="str">
        <f>HYPERLINK("http://rusat.tv/wireless-n-wifi-repeater","Wireless-N WIFI Repeater (2 антенны)")</f>
        <v>Wireless-N WIFI Repeater (2 антенны)</v>
      </c>
      <c r="C71" s="18">
        <v>3</v>
      </c>
      <c r="D71" s="19">
        <v>9167</v>
      </c>
      <c r="E71" s="22">
        <v>834</v>
      </c>
      <c r="F71" s="21" t="s">
        <v>15</v>
      </c>
      <c r="G71" s="48"/>
      <c r="H71" s="21">
        <f>E71*G71</f>
        <v>0</v>
      </c>
      <c r="I71" s="42"/>
      <c r="J71" s="42"/>
    </row>
    <row r="72" spans="2:10" ht="12" customHeight="1" outlineLevel="3">
      <c r="B72" s="23" t="s">
        <v>37</v>
      </c>
      <c r="C72" s="24"/>
      <c r="D72" s="25"/>
      <c r="E72" s="26"/>
      <c r="F72" s="26"/>
      <c r="G72" s="49"/>
      <c r="H72" s="26">
        <f>E72*G72</f>
        <v>0</v>
      </c>
      <c r="I72" s="43"/>
      <c r="J72" s="43"/>
    </row>
    <row r="73" spans="2:10" s="1" customFormat="1" ht="61.5" customHeight="1" outlineLevel="4">
      <c r="B73" s="47" t="str">
        <f>HYPERLINK("http://rusat.tv/ezra-am05-mysh-besprovodnaya-usb-24ggc-1aa-10m-","EZRA AM05 мышь беспроводная (USB, 2.4ГГц, 1АА, 10м)")</f>
        <v>EZRA AM05 мышь беспроводная (USB, 2.4ГГц, 1АА, 10м)</v>
      </c>
      <c r="C73" s="18">
        <v>1</v>
      </c>
      <c r="D73" s="19">
        <v>5266</v>
      </c>
      <c r="E73" s="22">
        <v>245</v>
      </c>
      <c r="F73" s="21" t="s">
        <v>15</v>
      </c>
      <c r="G73" s="48"/>
      <c r="H73" s="21">
        <f>E73*G73</f>
        <v>0</v>
      </c>
      <c r="I73" s="42"/>
      <c r="J73" s="42"/>
    </row>
    <row r="74" spans="2:10" s="1" customFormat="1" ht="61.5" customHeight="1" outlineLevel="4">
      <c r="B74" s="47" t="str">
        <f>HYPERLINK("http://rusat.tv/mysh-besprovodnaya-orbita-g-132-2-usb-24ggc-2aaa-10m-100","Мышь беспроводная Орбита G-132-2 (USB, 2.4ГГц, 2ААА, 10м)/100")</f>
        <v>Мышь беспроводная Орбита G-132-2 (USB, 2.4ГГц, 2ААА, 10м)/100</v>
      </c>
      <c r="C74" s="18">
        <v>2</v>
      </c>
      <c r="D74" s="19">
        <v>4330</v>
      </c>
      <c r="E74" s="22">
        <v>134</v>
      </c>
      <c r="F74" s="21" t="s">
        <v>15</v>
      </c>
      <c r="G74" s="48"/>
      <c r="H74" s="21">
        <f>E74*G74</f>
        <v>0</v>
      </c>
      <c r="I74" s="42"/>
      <c r="J74" s="42"/>
    </row>
    <row r="75" spans="2:10" ht="12" customHeight="1" outlineLevel="2">
      <c r="B75" s="14" t="s">
        <v>38</v>
      </c>
      <c r="C75" s="15"/>
      <c r="D75" s="16"/>
      <c r="E75" s="17"/>
      <c r="F75" s="17"/>
      <c r="G75" s="46"/>
      <c r="H75" s="17">
        <f>E75*G75</f>
        <v>0</v>
      </c>
      <c r="I75" s="41"/>
      <c r="J75" s="41"/>
    </row>
    <row r="76" spans="2:10" ht="12" customHeight="1" outlineLevel="3">
      <c r="B76" s="23" t="s">
        <v>39</v>
      </c>
      <c r="C76" s="24"/>
      <c r="D76" s="25"/>
      <c r="E76" s="26"/>
      <c r="F76" s="26"/>
      <c r="G76" s="49"/>
      <c r="H76" s="26">
        <f>E76*G76</f>
        <v>0</v>
      </c>
      <c r="I76" s="43"/>
      <c r="J76" s="43"/>
    </row>
    <row r="77" spans="2:10" ht="12" customHeight="1" outlineLevel="4">
      <c r="B77" s="27" t="s">
        <v>40</v>
      </c>
      <c r="C77" s="28"/>
      <c r="D77" s="29"/>
      <c r="E77" s="30"/>
      <c r="F77" s="30"/>
      <c r="G77" s="50"/>
      <c r="H77" s="30">
        <f>E77*G77</f>
        <v>0</v>
      </c>
      <c r="I77" s="44"/>
      <c r="J77" s="44"/>
    </row>
    <row r="78" spans="2:10" s="1" customFormat="1" ht="61.5" customHeight="1" outlineLevel="5">
      <c r="B78" s="47" t="str">
        <f>HYPERLINK("http://rusat.tv/sendem-m18-chernyy-kabel-usb-5a-ios-lighting-1m","SENDEM M18 Черный кабель USB 5A (iOS Lighting) 1м")</f>
        <v>SENDEM M18 Черный кабель USB 5A (iOS Lighting) 1м</v>
      </c>
      <c r="C78" s="18">
        <v>1</v>
      </c>
      <c r="D78" s="19">
        <v>6377</v>
      </c>
      <c r="E78" s="22">
        <v>138</v>
      </c>
      <c r="F78" s="21" t="s">
        <v>15</v>
      </c>
      <c r="G78" s="48"/>
      <c r="H78" s="21">
        <f>E78*G78</f>
        <v>0</v>
      </c>
      <c r="I78" s="42"/>
      <c r="J78" s="42"/>
    </row>
    <row r="79" spans="2:10" ht="12" customHeight="1" outlineLevel="4">
      <c r="B79" s="27" t="s">
        <v>41</v>
      </c>
      <c r="C79" s="28"/>
      <c r="D79" s="29"/>
      <c r="E79" s="30"/>
      <c r="F79" s="30"/>
      <c r="G79" s="50"/>
      <c r="H79" s="30">
        <f>E79*G79</f>
        <v>0</v>
      </c>
      <c r="I79" s="44"/>
      <c r="J79" s="44"/>
    </row>
    <row r="80" spans="2:10" s="1" customFormat="1" ht="61.5" customHeight="1" outlineLevel="5">
      <c r="B80" s="47" t="str">
        <f>HYPERLINK("http://rusat.tv/hoco-x1-belyy-kabel-usb-24a-type-c-1m","HOCO X1 Белый кабель USB 2.4A (TYPE C) 1м")</f>
        <v>HOCO X1 Белый кабель USB 2.4A (TYPE C) 1м</v>
      </c>
      <c r="C80" s="18">
        <v>1</v>
      </c>
      <c r="D80" s="19">
        <v>5779</v>
      </c>
      <c r="E80" s="22">
        <v>73</v>
      </c>
      <c r="F80" s="21" t="s">
        <v>15</v>
      </c>
      <c r="G80" s="48"/>
      <c r="H80" s="21">
        <f>E80*G80</f>
        <v>0</v>
      </c>
      <c r="I80" s="42"/>
      <c r="J80" s="42"/>
    </row>
    <row r="81" spans="2:10" s="1" customFormat="1" ht="61.5" customHeight="1" outlineLevel="3">
      <c r="B81" s="47" t="str">
        <f>HYPERLINK("http://rusat.tv/hoco-ca37-derzhatel-dlya-smartfonov-magnitnyy-","HOCO CA37 держатель для смартфонов(магнитный)")</f>
        <v>HOCO CA37 держатель для смартфонов(магнитный)</v>
      </c>
      <c r="C81" s="18">
        <v>3</v>
      </c>
      <c r="D81" s="19">
        <v>5928</v>
      </c>
      <c r="E81" s="22">
        <v>212</v>
      </c>
      <c r="F81" s="21" t="s">
        <v>15</v>
      </c>
      <c r="G81" s="48"/>
      <c r="H81" s="21">
        <f>E81*G81</f>
        <v>0</v>
      </c>
      <c r="I81" s="42"/>
      <c r="J81" s="42"/>
    </row>
    <row r="82" spans="2:10" ht="12" customHeight="1" outlineLevel="2">
      <c r="B82" s="14" t="s">
        <v>42</v>
      </c>
      <c r="C82" s="15"/>
      <c r="D82" s="16"/>
      <c r="E82" s="17"/>
      <c r="F82" s="17"/>
      <c r="G82" s="46"/>
      <c r="H82" s="17">
        <f>E82*G82</f>
        <v>0</v>
      </c>
      <c r="I82" s="41"/>
      <c r="J82" s="41"/>
    </row>
    <row r="83" spans="2:10" ht="12" customHeight="1" outlineLevel="3">
      <c r="B83" s="23" t="s">
        <v>43</v>
      </c>
      <c r="C83" s="24"/>
      <c r="D83" s="25"/>
      <c r="E83" s="26"/>
      <c r="F83" s="26"/>
      <c r="G83" s="49"/>
      <c r="H83" s="26">
        <f>E83*G83</f>
        <v>0</v>
      </c>
      <c r="I83" s="43"/>
      <c r="J83" s="43"/>
    </row>
    <row r="84" spans="2:10" ht="12" customHeight="1" outlineLevel="4">
      <c r="B84" s="27" t="s">
        <v>44</v>
      </c>
      <c r="C84" s="28"/>
      <c r="D84" s="29"/>
      <c r="E84" s="30"/>
      <c r="F84" s="30"/>
      <c r="G84" s="50"/>
      <c r="H84" s="30">
        <f>E84*G84</f>
        <v>0</v>
      </c>
      <c r="I84" s="44"/>
      <c r="J84" s="44"/>
    </row>
    <row r="85" spans="2:10" s="1" customFormat="1" ht="61.5" customHeight="1" outlineLevel="5">
      <c r="B85" s="47" t="str">
        <f>HYPERLINK("http://rusat.tv/fonar-nalobnyy-sledopyt-sl-050-14-3-r3-50","Фонарь налобный Следопыт SL-050-14 (3*R3)/50")</f>
        <v>Фонарь налобный Следопыт SL-050-14 (3*R3)/50</v>
      </c>
      <c r="C85" s="18">
        <v>2</v>
      </c>
      <c r="D85" s="19">
        <v>4298</v>
      </c>
      <c r="E85" s="22">
        <v>85</v>
      </c>
      <c r="F85" s="21" t="s">
        <v>15</v>
      </c>
      <c r="G85" s="48"/>
      <c r="H85" s="21">
        <f>E85*G85</f>
        <v>0</v>
      </c>
      <c r="I85" s="42"/>
      <c r="J85" s="42"/>
    </row>
    <row r="86" spans="2:10" ht="24" customHeight="1" outlineLevel="2">
      <c r="B86" s="14" t="s">
        <v>45</v>
      </c>
      <c r="C86" s="15"/>
      <c r="D86" s="16"/>
      <c r="E86" s="17"/>
      <c r="F86" s="17"/>
      <c r="G86" s="46"/>
      <c r="H86" s="17">
        <f>E86*G86</f>
        <v>0</v>
      </c>
      <c r="I86" s="41"/>
      <c r="J86" s="41"/>
    </row>
    <row r="87" spans="2:10" ht="12" customHeight="1" outlineLevel="3">
      <c r="B87" s="23" t="s">
        <v>46</v>
      </c>
      <c r="C87" s="24"/>
      <c r="D87" s="25"/>
      <c r="E87" s="26"/>
      <c r="F87" s="26"/>
      <c r="G87" s="49"/>
      <c r="H87" s="26">
        <f>E87*G87</f>
        <v>0</v>
      </c>
      <c r="I87" s="43"/>
      <c r="J87" s="43"/>
    </row>
    <row r="88" spans="2:10" s="1" customFormat="1" ht="61.5" customHeight="1" outlineLevel="4">
      <c r="B88" s="47" t="str">
        <f>HYPERLINK("http://rusat.tv/orbita-ot-avc37-kabel-audio-pletenyy-dzhek-3-5mm-na-dzhek-3-5mm-1m","Орбита OT-AVC37 кабель аудио плетеный (джек 3,5мм на Джек 3,5мм) 1м")</f>
        <v>Орбита OT-AVC37 кабель аудио плетеный (джек 3,5мм на Джек 3,5мм) 1м</v>
      </c>
      <c r="C88" s="18">
        <v>7</v>
      </c>
      <c r="D88" s="19">
        <v>5491</v>
      </c>
      <c r="E88" s="22">
        <v>38</v>
      </c>
      <c r="F88" s="21" t="s">
        <v>15</v>
      </c>
      <c r="G88" s="48"/>
      <c r="H88" s="21">
        <f>E88*G88</f>
        <v>0</v>
      </c>
      <c r="I88" s="42"/>
      <c r="J88" s="42"/>
    </row>
    <row r="89" spans="2:10" s="1" customFormat="1" ht="61.5" customHeight="1" outlineLevel="4">
      <c r="B89" s="47" t="str">
        <f>HYPERLINK("http://rusat.tv/orbita-ot-avt13-shteker-f-f-razem-rg-6-rezinkolco-upakovka-100sht-","Орбита OT-AVT13 штекер F (F-разъем RG-6 резин.кольцо) (УПАКОВКА 100шт)")</f>
        <v>Орбита OT-AVT13 штекер F (F-разъем RG-6 резин.кольцо) (УПАКОВКА 100шт)</v>
      </c>
      <c r="C89" s="18">
        <v>400</v>
      </c>
      <c r="D89" s="19">
        <v>6031</v>
      </c>
      <c r="E89" s="22">
        <v>6</v>
      </c>
      <c r="F89" s="21" t="s">
        <v>15</v>
      </c>
      <c r="G89" s="48"/>
      <c r="H89" s="21">
        <f>E89*G89</f>
        <v>0</v>
      </c>
      <c r="I89" s="42"/>
      <c r="J89" s="42"/>
    </row>
    <row r="90" spans="2:10" s="1" customFormat="1" ht="61.5" customHeight="1" outlineLevel="4">
      <c r="B90" s="47" t="str">
        <f>HYPERLINK("http://rusat.tv/orbita-ot-els05-belyy-setevoy-shnur-s7-25a-1-5m","Орбита OT-ELS05 Белый сетевой шнур (С7/2.5А) -1,5м")</f>
        <v>Орбита OT-ELS05 Белый сетевой шнур (С7/2.5А) -1,5м</v>
      </c>
      <c r="C90" s="18">
        <v>2</v>
      </c>
      <c r="D90" s="19">
        <v>5738</v>
      </c>
      <c r="E90" s="22">
        <v>95</v>
      </c>
      <c r="F90" s="21" t="s">
        <v>15</v>
      </c>
      <c r="G90" s="48"/>
      <c r="H90" s="21">
        <f>E90*G90</f>
        <v>0</v>
      </c>
      <c r="I90" s="42"/>
      <c r="J90" s="42"/>
    </row>
    <row r="91" spans="2:10" s="1" customFormat="1" ht="61.5" customHeight="1" outlineLevel="4">
      <c r="B91" s="47" t="str">
        <f>HYPERLINK("http://rusat.tv/perekhodnik-razvetvitel-orbita-ts-3264-dzhek-3-5-mm-na-2-gnezda-3-5-mm-10-1500","Переходник разветвитель Орбита TS-3264 (Джек 3,5 мм на 2 гнезда 3,5 мм)/10/1500")</f>
        <v>Переходник разветвитель Орбита TS-3264 (Джек 3,5 мм на 2 гнезда 3,5 мм)/10/1500</v>
      </c>
      <c r="C91" s="18">
        <v>6</v>
      </c>
      <c r="D91" s="19">
        <v>4317</v>
      </c>
      <c r="E91" s="22">
        <v>30</v>
      </c>
      <c r="F91" s="21" t="s">
        <v>15</v>
      </c>
      <c r="G91" s="48"/>
      <c r="H91" s="21">
        <f>E91*G91</f>
        <v>0</v>
      </c>
      <c r="I91" s="42"/>
      <c r="J91" s="42"/>
    </row>
    <row r="92" spans="2:10" ht="12" customHeight="1" outlineLevel="2">
      <c r="B92" s="14" t="s">
        <v>47</v>
      </c>
      <c r="C92" s="15"/>
      <c r="D92" s="16"/>
      <c r="E92" s="17"/>
      <c r="F92" s="17"/>
      <c r="G92" s="46"/>
      <c r="H92" s="17">
        <f>E92*G92</f>
        <v>0</v>
      </c>
      <c r="I92" s="41"/>
      <c r="J92" s="41"/>
    </row>
    <row r="93" spans="2:10" s="1" customFormat="1" ht="61.5" customHeight="1" outlineLevel="3">
      <c r="B93" s="47" t="str">
        <f>HYPERLINK("http://rusat.tv/metallodetektor-ruchnoy","Металлодетектор ручной")</f>
        <v>Металлодетектор ручной</v>
      </c>
      <c r="C93" s="18">
        <v>3</v>
      </c>
      <c r="D93" s="19">
        <v>5927</v>
      </c>
      <c r="E93" s="22">
        <v>644</v>
      </c>
      <c r="F93" s="21" t="s">
        <v>15</v>
      </c>
      <c r="G93" s="48"/>
      <c r="H93" s="21">
        <f>E93*G93</f>
        <v>0</v>
      </c>
      <c r="I93" s="42"/>
      <c r="J93" s="42"/>
    </row>
  </sheetData>
  <sheetProtection sheet="1" objects="1" scenarios="1"/>
  <mergeCells count="87">
    <mergeCell ref="I92:J92"/>
    <mergeCell ref="I93:J93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2:J62"/>
    <mergeCell ref="I63:J63"/>
    <mergeCell ref="I64:J64"/>
    <mergeCell ref="I65:J65"/>
    <mergeCell ref="I66:J66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47:J47"/>
    <mergeCell ref="I48:J48"/>
    <mergeCell ref="I49:J49"/>
    <mergeCell ref="I50:J50"/>
    <mergeCell ref="I51:J51"/>
    <mergeCell ref="I42:J42"/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B10:B11"/>
    <mergeCell ref="C10:C11"/>
    <mergeCell ref="D10:D11"/>
    <mergeCell ref="E10:H10"/>
    <mergeCell ref="I10:J11"/>
  </mergeCells>
  <dataValidations count="81">
    <dataValidation type="whole" allowBlank="1" showInputMessage="1" showErrorMessage="1" errorTitle="Некоректные данные" sqref="G13">
      <formula1>0</formula1>
      <formula2>9999</formula2>
    </dataValidation>
    <dataValidation type="whole" allowBlank="1" showInputMessage="1" showErrorMessage="1" errorTitle="Некоректные данные" sqref="G14">
      <formula1>0</formula1>
      <formula2>9999</formula2>
    </dataValidation>
    <dataValidation type="whole" allowBlank="1" showInputMessage="1" showErrorMessage="1" errorTitle="Некоректные данные" sqref="G15">
      <formula1>0</formula1>
      <formula2>9999</formula2>
    </dataValidation>
    <dataValidation type="whole" allowBlank="1" showInputMessage="1" showErrorMessage="1" errorTitle="Некоректные данные" sqref="G16">
      <formula1>0</formula1>
      <formula2>9999</formula2>
    </dataValidation>
    <dataValidation type="whole" allowBlank="1" showInputMessage="1" showErrorMessage="1" errorTitle="Некоректные данные" sqref="G17">
      <formula1>0</formula1>
      <formula2>9999</formula2>
    </dataValidation>
    <dataValidation type="whole" allowBlank="1" showInputMessage="1" showErrorMessage="1" errorTitle="Некоректные данные" sqref="G18">
      <formula1>0</formula1>
      <formula2>9999</formula2>
    </dataValidation>
    <dataValidation type="whole" allowBlank="1" showInputMessage="1" showErrorMessage="1" errorTitle="Некоректные данные" sqref="G19">
      <formula1>0</formula1>
      <formula2>9999</formula2>
    </dataValidation>
    <dataValidation type="whole" allowBlank="1" showInputMessage="1" showErrorMessage="1" errorTitle="Некоректные данные" sqref="G20">
      <formula1>0</formula1>
      <formula2>9999</formula2>
    </dataValidation>
    <dataValidation type="whole" allowBlank="1" showInputMessage="1" showErrorMessage="1" errorTitle="Некоректные данные" sqref="G21">
      <formula1>0</formula1>
      <formula2>9999</formula2>
    </dataValidation>
    <dataValidation type="whole" allowBlank="1" showInputMessage="1" showErrorMessage="1" errorTitle="Некоректные данные" sqref="G22">
      <formula1>0</formula1>
      <formula2>9999</formula2>
    </dataValidation>
    <dataValidation type="whole" allowBlank="1" showInputMessage="1" showErrorMessage="1" errorTitle="Некоректные данные" sqref="G23">
      <formula1>0</formula1>
      <formula2>9999</formula2>
    </dataValidation>
    <dataValidation type="whole" allowBlank="1" showInputMessage="1" showErrorMessage="1" errorTitle="Некоректные данные" sqref="G24">
      <formula1>0</formula1>
      <formula2>9999</formula2>
    </dataValidation>
    <dataValidation type="whole" allowBlank="1" showInputMessage="1" showErrorMessage="1" errorTitle="Некоректные данные" sqref="G25">
      <formula1>0</formula1>
      <formula2>9999</formula2>
    </dataValidation>
    <dataValidation type="whole" allowBlank="1" showInputMessage="1" showErrorMessage="1" errorTitle="Некоректные данные" sqref="G26">
      <formula1>0</formula1>
      <formula2>9999</formula2>
    </dataValidation>
    <dataValidation type="whole" allowBlank="1" showInputMessage="1" showErrorMessage="1" errorTitle="Некоректные данные" sqref="G27">
      <formula1>0</formula1>
      <formula2>9999</formula2>
    </dataValidation>
    <dataValidation type="whole" allowBlank="1" showInputMessage="1" showErrorMessage="1" errorTitle="Некоректные данные" sqref="G28">
      <formula1>0</formula1>
      <formula2>9999</formula2>
    </dataValidation>
    <dataValidation type="whole" allowBlank="1" showInputMessage="1" showErrorMessage="1" errorTitle="Некоректные данные" sqref="G29">
      <formula1>0</formula1>
      <formula2>9999</formula2>
    </dataValidation>
    <dataValidation type="whole" allowBlank="1" showInputMessage="1" showErrorMessage="1" errorTitle="Некоректные данные" sqref="G30">
      <formula1>0</formula1>
      <formula2>9999</formula2>
    </dataValidation>
    <dataValidation type="whole" allowBlank="1" showInputMessage="1" showErrorMessage="1" errorTitle="Некоректные данные" sqref="G31">
      <formula1>0</formula1>
      <formula2>9999</formula2>
    </dataValidation>
    <dataValidation type="whole" allowBlank="1" showInputMessage="1" showErrorMessage="1" errorTitle="Некоректные данные" sqref="G32">
      <formula1>0</formula1>
      <formula2>9999</formula2>
    </dataValidation>
    <dataValidation type="whole" allowBlank="1" showInputMessage="1" showErrorMessage="1" errorTitle="Некоректные данные" sqref="G33">
      <formula1>0</formula1>
      <formula2>9999</formula2>
    </dataValidation>
    <dataValidation type="whole" allowBlank="1" showInputMessage="1" showErrorMessage="1" errorTitle="Некоректные данные" sqref="G34">
      <formula1>0</formula1>
      <formula2>9999</formula2>
    </dataValidation>
    <dataValidation type="whole" allowBlank="1" showInputMessage="1" showErrorMessage="1" errorTitle="Некоректные данные" sqref="G35">
      <formula1>0</formula1>
      <formula2>9999</formula2>
    </dataValidation>
    <dataValidation type="whole" allowBlank="1" showInputMessage="1" showErrorMessage="1" errorTitle="Некоректные данные" sqref="G36">
      <formula1>0</formula1>
      <formula2>9999</formula2>
    </dataValidation>
    <dataValidation type="whole" allowBlank="1" showInputMessage="1" showErrorMessage="1" errorTitle="Некоректные данные" sqref="G37">
      <formula1>0</formula1>
      <formula2>9999</formula2>
    </dataValidation>
    <dataValidation type="whole" allowBlank="1" showInputMessage="1" showErrorMessage="1" errorTitle="Некоректные данные" sqref="G38">
      <formula1>0</formula1>
      <formula2>9999</formula2>
    </dataValidation>
    <dataValidation type="whole" allowBlank="1" showInputMessage="1" showErrorMessage="1" errorTitle="Некоректные данные" sqref="G39">
      <formula1>0</formula1>
      <formula2>9999</formula2>
    </dataValidation>
    <dataValidation type="whole" allowBlank="1" showInputMessage="1" showErrorMessage="1" errorTitle="Некоректные данные" sqref="G40">
      <formula1>0</formula1>
      <formula2>9999</formula2>
    </dataValidation>
    <dataValidation type="whole" allowBlank="1" showInputMessage="1" showErrorMessage="1" errorTitle="Некоректные данные" sqref="G41">
      <formula1>0</formula1>
      <formula2>9999</formula2>
    </dataValidation>
    <dataValidation type="whole" allowBlank="1" showInputMessage="1" showErrorMessage="1" errorTitle="Некоректные данные" sqref="G42">
      <formula1>0</formula1>
      <formula2>9999</formula2>
    </dataValidation>
    <dataValidation type="whole" allowBlank="1" showInputMessage="1" showErrorMessage="1" errorTitle="Некоректные данные" sqref="G43">
      <formula1>0</formula1>
      <formula2>9999</formula2>
    </dataValidation>
    <dataValidation type="whole" allowBlank="1" showInputMessage="1" showErrorMessage="1" errorTitle="Некоректные данные" sqref="G44">
      <formula1>0</formula1>
      <formula2>9999</formula2>
    </dataValidation>
    <dataValidation type="whole" allowBlank="1" showInputMessage="1" showErrorMessage="1" errorTitle="Некоректные данные" sqref="G45">
      <formula1>0</formula1>
      <formula2>9999</formula2>
    </dataValidation>
    <dataValidation type="whole" allowBlank="1" showInputMessage="1" showErrorMessage="1" errorTitle="Некоректные данные" sqref="G46">
      <formula1>0</formula1>
      <formula2>9999</formula2>
    </dataValidation>
    <dataValidation type="whole" allowBlank="1" showInputMessage="1" showErrorMessage="1" errorTitle="Некоректные данные" sqref="G47">
      <formula1>0</formula1>
      <formula2>9999</formula2>
    </dataValidation>
    <dataValidation type="whole" allowBlank="1" showInputMessage="1" showErrorMessage="1" errorTitle="Некоректные данные" sqref="G48">
      <formula1>0</formula1>
      <formula2>9999</formula2>
    </dataValidation>
    <dataValidation type="whole" allowBlank="1" showInputMessage="1" showErrorMessage="1" errorTitle="Некоректные данные" sqref="G49">
      <formula1>0</formula1>
      <formula2>9999</formula2>
    </dataValidation>
    <dataValidation type="whole" allowBlank="1" showInputMessage="1" showErrorMessage="1" errorTitle="Некоректные данные" sqref="G50">
      <formula1>0</formula1>
      <formula2>9999</formula2>
    </dataValidation>
    <dataValidation type="whole" allowBlank="1" showInputMessage="1" showErrorMessage="1" errorTitle="Некоректные данные" sqref="G51">
      <formula1>0</formula1>
      <formula2>9999</formula2>
    </dataValidation>
    <dataValidation type="whole" allowBlank="1" showInputMessage="1" showErrorMessage="1" errorTitle="Некоректные данные" sqref="G52">
      <formula1>0</formula1>
      <formula2>9999</formula2>
    </dataValidation>
    <dataValidation type="whole" allowBlank="1" showInputMessage="1" showErrorMessage="1" errorTitle="Некоректные данные" sqref="G53">
      <formula1>0</formula1>
      <formula2>9999</formula2>
    </dataValidation>
    <dataValidation type="whole" allowBlank="1" showInputMessage="1" showErrorMessage="1" errorTitle="Некоректные данные" sqref="G54">
      <formula1>0</formula1>
      <formula2>9999</formula2>
    </dataValidation>
    <dataValidation type="whole" allowBlank="1" showInputMessage="1" showErrorMessage="1" errorTitle="Некоректные данные" sqref="G55">
      <formula1>0</formula1>
      <formula2>9999</formula2>
    </dataValidation>
    <dataValidation type="whole" allowBlank="1" showInputMessage="1" showErrorMessage="1" errorTitle="Некоректные данные" sqref="G56">
      <formula1>0</formula1>
      <formula2>9999</formula2>
    </dataValidation>
    <dataValidation type="whole" allowBlank="1" showInputMessage="1" showErrorMessage="1" errorTitle="Некоректные данные" sqref="G57">
      <formula1>0</formula1>
      <formula2>9999</formula2>
    </dataValidation>
    <dataValidation type="whole" allowBlank="1" showInputMessage="1" showErrorMessage="1" errorTitle="Некоректные данные" sqref="G58">
      <formula1>0</formula1>
      <formula2>9999</formula2>
    </dataValidation>
    <dataValidation type="whole" allowBlank="1" showInputMessage="1" showErrorMessage="1" errorTitle="Некоректные данные" sqref="G59">
      <formula1>0</formula1>
      <formula2>9999</formula2>
    </dataValidation>
    <dataValidation type="whole" allowBlank="1" showInputMessage="1" showErrorMessage="1" errorTitle="Некоректные данные" sqref="G60">
      <formula1>0</formula1>
      <formula2>9999</formula2>
    </dataValidation>
    <dataValidation type="whole" allowBlank="1" showInputMessage="1" showErrorMessage="1" errorTitle="Некоректные данные" sqref="G61">
      <formula1>0</formula1>
      <formula2>9999</formula2>
    </dataValidation>
    <dataValidation type="whole" allowBlank="1" showInputMessage="1" showErrorMessage="1" errorTitle="Некоректные данные" sqref="G62">
      <formula1>0</formula1>
      <formula2>9999</formula2>
    </dataValidation>
    <dataValidation type="whole" allowBlank="1" showInputMessage="1" showErrorMessage="1" errorTitle="Некоректные данные" sqref="G63">
      <formula1>0</formula1>
      <formula2>9999</formula2>
    </dataValidation>
    <dataValidation type="whole" allowBlank="1" showInputMessage="1" showErrorMessage="1" errorTitle="Некоректные данные" sqref="G64">
      <formula1>0</formula1>
      <formula2>9999</formula2>
    </dataValidation>
    <dataValidation type="whole" allowBlank="1" showInputMessage="1" showErrorMessage="1" errorTitle="Некоректные данные" sqref="G65">
      <formula1>0</formula1>
      <formula2>9999</formula2>
    </dataValidation>
    <dataValidation type="whole" allowBlank="1" showInputMessage="1" showErrorMessage="1" errorTitle="Некоректные данные" sqref="G66">
      <formula1>0</formula1>
      <formula2>9999</formula2>
    </dataValidation>
    <dataValidation type="whole" allowBlank="1" showInputMessage="1" showErrorMessage="1" errorTitle="Некоректные данные" sqref="G67">
      <formula1>0</formula1>
      <formula2>9999</formula2>
    </dataValidation>
    <dataValidation type="whole" allowBlank="1" showInputMessage="1" showErrorMessage="1" errorTitle="Некоректные данные" sqref="G68">
      <formula1>0</formula1>
      <formula2>9999</formula2>
    </dataValidation>
    <dataValidation type="whole" allowBlank="1" showInputMessage="1" showErrorMessage="1" errorTitle="Некоректные данные" sqref="G69">
      <formula1>0</formula1>
      <formula2>9999</formula2>
    </dataValidation>
    <dataValidation type="whole" allowBlank="1" showInputMessage="1" showErrorMessage="1" errorTitle="Некоректные данные" sqref="G70">
      <formula1>0</formula1>
      <formula2>9999</formula2>
    </dataValidation>
    <dataValidation type="whole" allowBlank="1" showInputMessage="1" showErrorMessage="1" errorTitle="Некоректные данные" sqref="G71">
      <formula1>0</formula1>
      <formula2>9999</formula2>
    </dataValidation>
    <dataValidation type="whole" allowBlank="1" showInputMessage="1" showErrorMessage="1" errorTitle="Некоректные данные" sqref="G72">
      <formula1>0</formula1>
      <formula2>9999</formula2>
    </dataValidation>
    <dataValidation type="whole" allowBlank="1" showInputMessage="1" showErrorMessage="1" errorTitle="Некоректные данные" sqref="G73">
      <formula1>0</formula1>
      <formula2>9999</formula2>
    </dataValidation>
    <dataValidation type="whole" allowBlank="1" showInputMessage="1" showErrorMessage="1" errorTitle="Некоректные данные" sqref="G74">
      <formula1>0</formula1>
      <formula2>9999</formula2>
    </dataValidation>
    <dataValidation type="whole" allowBlank="1" showInputMessage="1" showErrorMessage="1" errorTitle="Некоректные данные" sqref="G75">
      <formula1>0</formula1>
      <formula2>9999</formula2>
    </dataValidation>
    <dataValidation type="whole" allowBlank="1" showInputMessage="1" showErrorMessage="1" errorTitle="Некоректные данные" sqref="G76">
      <formula1>0</formula1>
      <formula2>9999</formula2>
    </dataValidation>
    <dataValidation type="whole" allowBlank="1" showInputMessage="1" showErrorMessage="1" errorTitle="Некоректные данные" sqref="G77">
      <formula1>0</formula1>
      <formula2>9999</formula2>
    </dataValidation>
    <dataValidation type="whole" allowBlank="1" showInputMessage="1" showErrorMessage="1" errorTitle="Некоректные данные" sqref="G78">
      <formula1>0</formula1>
      <formula2>9999</formula2>
    </dataValidation>
    <dataValidation type="whole" allowBlank="1" showInputMessage="1" showErrorMessage="1" errorTitle="Некоректные данные" sqref="G79">
      <formula1>0</formula1>
      <formula2>9999</formula2>
    </dataValidation>
    <dataValidation type="whole" allowBlank="1" showInputMessage="1" showErrorMessage="1" errorTitle="Некоректные данные" sqref="G80">
      <formula1>0</formula1>
      <formula2>9999</formula2>
    </dataValidation>
    <dataValidation type="whole" allowBlank="1" showInputMessage="1" showErrorMessage="1" errorTitle="Некоректные данные" sqref="G81">
      <formula1>0</formula1>
      <formula2>9999</formula2>
    </dataValidation>
    <dataValidation type="whole" allowBlank="1" showInputMessage="1" showErrorMessage="1" errorTitle="Некоректные данные" sqref="G82">
      <formula1>0</formula1>
      <formula2>9999</formula2>
    </dataValidation>
    <dataValidation type="whole" allowBlank="1" showInputMessage="1" showErrorMessage="1" errorTitle="Некоректные данные" sqref="G83">
      <formula1>0</formula1>
      <formula2>9999</formula2>
    </dataValidation>
    <dataValidation type="whole" allowBlank="1" showInputMessage="1" showErrorMessage="1" errorTitle="Некоректные данные" sqref="G84">
      <formula1>0</formula1>
      <formula2>9999</formula2>
    </dataValidation>
    <dataValidation type="whole" allowBlank="1" showInputMessage="1" showErrorMessage="1" errorTitle="Некоректные данные" sqref="G85">
      <formula1>0</formula1>
      <formula2>9999</formula2>
    </dataValidation>
    <dataValidation type="whole" allowBlank="1" showInputMessage="1" showErrorMessage="1" errorTitle="Некоректные данные" sqref="G86">
      <formula1>0</formula1>
      <formula2>9999</formula2>
    </dataValidation>
    <dataValidation type="whole" allowBlank="1" showInputMessage="1" showErrorMessage="1" errorTitle="Некоректные данные" sqref="G87">
      <formula1>0</formula1>
      <formula2>9999</formula2>
    </dataValidation>
    <dataValidation type="whole" allowBlank="1" showInputMessage="1" showErrorMessage="1" errorTitle="Некоректные данные" sqref="G88">
      <formula1>0</formula1>
      <formula2>9999</formula2>
    </dataValidation>
    <dataValidation type="whole" allowBlank="1" showInputMessage="1" showErrorMessage="1" errorTitle="Некоректные данные" sqref="G89">
      <formula1>0</formula1>
      <formula2>9999</formula2>
    </dataValidation>
    <dataValidation type="whole" allowBlank="1" showInputMessage="1" showErrorMessage="1" errorTitle="Некоректные данные" sqref="G90">
      <formula1>0</formula1>
      <formula2>9999</formula2>
    </dataValidation>
    <dataValidation type="whole" allowBlank="1" showInputMessage="1" showErrorMessage="1" errorTitle="Некоректные данные" sqref="G91">
      <formula1>0</formula1>
      <formula2>9999</formula2>
    </dataValidation>
    <dataValidation type="whole" allowBlank="1" showInputMessage="1" showErrorMessage="1" errorTitle="Некоректные данные" sqref="G92">
      <formula1>0</formula1>
      <formula2>9999</formula2>
    </dataValidation>
    <dataValidation type="whole" allowBlank="1" showInputMessage="1" showErrorMessage="1" errorTitle="Некоректные данные" sqref="G93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2024-04-17T19:47:27Z</dcterms:created>
  <dcterms:modified xsi:type="dcterms:W3CDTF">2024-04-17T19:47:27Z</dcterms:modified>
  <cp:category/>
  <cp:version/>
  <cp:contentType/>
  <cp:contentStatus/>
</cp:coreProperties>
</file>