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<sst xmlns="http://schemas.openxmlformats.org/spreadsheetml/2006/main" count="117" uniqueCount="72">
  <si>
    <t>Прайс-лист</t>
  </si>
  <si>
    <t>ИП Мастеров Сергей Николаевич ИНН 181302504296</t>
  </si>
  <si>
    <t>В валютах цен.</t>
  </si>
  <si>
    <t>Цены указаны на 15.04.2024</t>
  </si>
  <si>
    <t>Ценовая группа/ Номенклатура/ Характеристика номенклатуры</t>
  </si>
  <si>
    <t>Остаток</t>
  </si>
  <si>
    <t>Номенклатура.Код</t>
  </si>
  <si>
    <t>Оптовая</t>
  </si>
  <si>
    <t>Изображение</t>
  </si>
  <si>
    <t>Цена</t>
  </si>
  <si>
    <t>Ед.</t>
  </si>
  <si>
    <t>Заказ (кол-во)</t>
  </si>
  <si>
    <t>Заказ (сумма)</t>
  </si>
  <si>
    <t>Рексант</t>
  </si>
  <si>
    <t>ВСЕ ДЛЯ ПАЙКИ</t>
  </si>
  <si>
    <t>ПАЯЛЬНИКИ и ПАЯЛЬНЫЕ СТАНЦИИ</t>
  </si>
  <si>
    <t>шт</t>
  </si>
  <si>
    <t>ДАТА-КАБЕЛИ, USB, AUX, ПЕРЕХОДНИКИ</t>
  </si>
  <si>
    <t>ДАТА КАБЕЛИ ДЛЯ iPhone, iPad</t>
  </si>
  <si>
    <t>ЗАМКИ И СКОБЯНЫЕ ИЗДЕЛИЯ</t>
  </si>
  <si>
    <t>Навесные замки</t>
  </si>
  <si>
    <t>ИНСТРУМЕНТ</t>
  </si>
  <si>
    <t>НАБОРЫ ИНСТРУМЕНТОВ</t>
  </si>
  <si>
    <t>Ручной инструмент</t>
  </si>
  <si>
    <t>Ножи</t>
  </si>
  <si>
    <t>ИСТОЧНИКИ ПИТАНИЯ</t>
  </si>
  <si>
    <t>ЭЛЕМЕНТЫ ПИТАНИЯ</t>
  </si>
  <si>
    <t>ЛИТИЕВЫЕ БАТАРЕЙКИ</t>
  </si>
  <si>
    <t>КРЕПЁЖ,  СОЕДИНИТЕЛИ КАБЕЛЯ</t>
  </si>
  <si>
    <t>КРЕПЁЖ КАБЕЛЯ</t>
  </si>
  <si>
    <t>упак.</t>
  </si>
  <si>
    <t>СТЯЖКИ</t>
  </si>
  <si>
    <t>Дюбель-хомуты</t>
  </si>
  <si>
    <t>МОБИЛЬНЫЕ АКСЕССУАРЫ</t>
  </si>
  <si>
    <t>АВТОМОБИЛЬНЫЕ ИНВЕРТОРЫ</t>
  </si>
  <si>
    <t>НЕОДИМОВЫЕ МАГНИТЫ</t>
  </si>
  <si>
    <t>Магниты в блистере</t>
  </si>
  <si>
    <t>ПЕРЕХОДНИКИ  F / TV / BNC</t>
  </si>
  <si>
    <t>ПЕРЕХОДНИКИ  АУДИО,  ВИДЕО</t>
  </si>
  <si>
    <t>Переходник VGA DVI HDMI</t>
  </si>
  <si>
    <t>РАЗЪЁМЫ, ПЕРЕХОДНИКИ</t>
  </si>
  <si>
    <t>РАЗЪЕМЫ   "RJ"</t>
  </si>
  <si>
    <t>РАЗЪЁМЫ  " F "</t>
  </si>
  <si>
    <t>РАЗЪЁМЫ  "BNC"</t>
  </si>
  <si>
    <t>РАСХОДНЫЕ  МАТЕРИАЛЫ</t>
  </si>
  <si>
    <t>ИЗОЛЕНТА</t>
  </si>
  <si>
    <t>СВЕТОДИОДНОЕ ОСВЕЩЕНИЕ</t>
  </si>
  <si>
    <t>Прожекторы светодиодные</t>
  </si>
  <si>
    <t>Белые LED прожекторы</t>
  </si>
  <si>
    <t>СЕТЕВОЕ  ОБОРУДОВАНИЕ 220В</t>
  </si>
  <si>
    <t>Сетевые Удлинители</t>
  </si>
  <si>
    <t>Сетевые Фильтры</t>
  </si>
  <si>
    <t>СТАБИЛИЗАТОР НАПРЯЖЕНИЯ</t>
  </si>
  <si>
    <t>УСТРОЙСТВА ДЛЯ БОРЬБЫ С ВРЕДИТЕЛЯМИ</t>
  </si>
  <si>
    <t>Отпугиватели насекомых и млекопитающих</t>
  </si>
  <si>
    <t>ФОНАРИ</t>
  </si>
  <si>
    <t>Хозтовары</t>
  </si>
  <si>
    <t>Сад и досуг</t>
  </si>
  <si>
    <t>Садовые светильники</t>
  </si>
  <si>
    <t>Светильники на солнечных батареях</t>
  </si>
  <si>
    <t>ШНУРЫ</t>
  </si>
  <si>
    <t>АУДИО-ВИДЕО  ШНУРЫ</t>
  </si>
  <si>
    <t>HDMI конвертeры</t>
  </si>
  <si>
    <t>RCA</t>
  </si>
  <si>
    <t>TOSLINK</t>
  </si>
  <si>
    <t>КОМПЬЮТЕРНЫЕ  ПАТЧКОРДЫ,  ШНУРЫ USB</t>
  </si>
  <si>
    <t>ЭЛЕКТРОННЫЕ ВЕСЫ</t>
  </si>
  <si>
    <t>Электроустановочные изделия</t>
  </si>
  <si>
    <t>Датчики движения</t>
  </si>
  <si>
    <t>Датчики инфракрасные</t>
  </si>
  <si>
    <t>Заказано</t>
  </si>
  <si>
    <t>На сумму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</si>
</sst>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;[Red]\-0.000"/>
    <numFmt numFmtId="165" formatCode="00000000000;[Red]\-00000000000"/>
    <numFmt numFmtId="166" formatCode="0.00&quot; RUB&quot;"/>
    <numFmt numFmtId="167" formatCode="#,##0.00&quot; RUB&quot;"/>
    <numFmt numFmtId="168" formatCode="#,##0.000;[Red]\-#,##0.000"/>
  </numFmts>
  <fonts count="42">
    <font>
      <sz val="8"/>
      <name val="Arial"/>
      <family val="0"/>
    </font>
    <font>
      <sz val="11"/>
      <color indexed="8"/>
      <name val="Calibri"/>
      <family val="2"/>
    </font>
    <font>
      <b/>
      <i/>
      <sz val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4B4B4"/>
        <bgColor indexed="64"/>
      </patternFill>
    </fill>
    <fill>
      <patternFill patternType="solid">
        <fgColor rgb="FFC3C3C3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right" vertical="top"/>
    </xf>
    <xf numFmtId="0" fontId="0" fillId="33" borderId="10" xfId="0" applyFill="1" applyBorder="1" applyAlignment="1">
      <alignment horizontal="right" vertical="top" wrapText="1"/>
    </xf>
    <xf numFmtId="0" fontId="5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right" vertical="top"/>
    </xf>
    <xf numFmtId="0" fontId="6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right" vertical="top" wrapText="1"/>
    </xf>
    <xf numFmtId="0" fontId="5" fillId="35" borderId="10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right" vertical="top"/>
    </xf>
    <xf numFmtId="0" fontId="6" fillId="35" borderId="10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right" vertical="top" wrapText="1"/>
    </xf>
    <xf numFmtId="0" fontId="5" fillId="36" borderId="10" xfId="0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right" vertical="top"/>
    </xf>
    <xf numFmtId="0" fontId="6" fillId="36" borderId="10" xfId="0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right" vertical="top" wrapText="1"/>
    </xf>
    <xf numFmtId="164" fontId="0" fillId="37" borderId="10" xfId="0" applyNumberFormat="1" applyFill="1" applyBorder="1" applyAlignment="1">
      <alignment horizontal="right" vertical="top"/>
    </xf>
    <xf numFmtId="165" fontId="0" fillId="37" borderId="10" xfId="0" applyNumberFormat="1" applyFill="1" applyBorder="1" applyAlignment="1">
      <alignment horizontal="left" vertical="top" wrapText="1"/>
    </xf>
    <xf numFmtId="166" fontId="0" fillId="37" borderId="10" xfId="0" applyNumberFormat="1" applyFill="1" applyBorder="1" applyAlignment="1">
      <alignment horizontal="right" vertical="top" wrapText="1"/>
    </xf>
    <xf numFmtId="0" fontId="0" fillId="37" borderId="10" xfId="0" applyFill="1" applyBorder="1" applyAlignment="1">
      <alignment horizontal="right" vertical="top" wrapText="1"/>
    </xf>
    <xf numFmtId="0" fontId="5" fillId="38" borderId="10" xfId="0" applyFont="1" applyFill="1" applyBorder="1" applyAlignment="1">
      <alignment horizontal="left" vertical="top" wrapText="1"/>
    </xf>
    <xf numFmtId="0" fontId="6" fillId="38" borderId="10" xfId="0" applyFont="1" applyFill="1" applyBorder="1" applyAlignment="1">
      <alignment horizontal="right" vertical="top"/>
    </xf>
    <xf numFmtId="0" fontId="6" fillId="38" borderId="10" xfId="0" applyFont="1" applyFill="1" applyBorder="1" applyAlignment="1">
      <alignment horizontal="left" vertical="top" wrapText="1"/>
    </xf>
    <xf numFmtId="0" fontId="6" fillId="38" borderId="10" xfId="0" applyFont="1" applyFill="1" applyBorder="1" applyAlignment="1">
      <alignment horizontal="right" vertical="top" wrapText="1"/>
    </xf>
    <xf numFmtId="167" fontId="0" fillId="37" borderId="10" xfId="0" applyNumberFormat="1" applyFill="1" applyBorder="1" applyAlignment="1">
      <alignment horizontal="right" vertical="top" wrapText="1"/>
    </xf>
    <xf numFmtId="168" fontId="0" fillId="37" borderId="10" xfId="0" applyNumberFormat="1" applyFill="1" applyBorder="1" applyAlignment="1">
      <alignment horizontal="right" vertical="top"/>
    </xf>
    <xf numFmtId="0" fontId="5" fillId="37" borderId="10" xfId="0" applyFont="1" applyFill="1" applyBorder="1" applyAlignment="1">
      <alignment horizontal="left" vertical="top" wrapText="1"/>
    </xf>
    <xf numFmtId="0" fontId="6" fillId="37" borderId="10" xfId="0" applyFont="1" applyFill="1" applyBorder="1" applyAlignment="1">
      <alignment horizontal="right" vertical="top"/>
    </xf>
    <xf numFmtId="0" fontId="6" fillId="37" borderId="10" xfId="0" applyFont="1" applyFill="1" applyBorder="1" applyAlignment="1">
      <alignment horizontal="left" vertical="top" wrapText="1"/>
    </xf>
    <xf numFmtId="0" fontId="6" fillId="37" borderId="10" xfId="0" applyFont="1" applyFill="1" applyBorder="1" applyAlignment="1">
      <alignment horizontal="right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36" borderId="10" xfId="0" applyFill="1" applyBorder="1" applyAlignment="1">
      <alignment horizontal="left"/>
    </xf>
    <xf numFmtId="0" fontId="0" fillId="37" borderId="10" xfId="0" applyFill="1" applyBorder="1" applyAlignment="1">
      <alignment horizontal="left"/>
    </xf>
    <xf numFmtId="0" fontId="0" fillId="38" borderId="10" xfId="0" applyFill="1" applyBorder="1" applyAlignment="1">
      <alignment horizontal="left"/>
    </xf>
    <xf numFmtId="0" fontId="6" fillId="34" borderId="10" xfId="0" applyFont="1" applyFill="1" applyBorder="1" applyAlignment="1" applyProtection="1">
      <alignment horizontal="right" vertical="top" wrapText="1"/>
      <protection locked="0"/>
    </xf>
    <xf numFmtId="0" fontId="6" fillId="35" borderId="10" xfId="0" applyFont="1" applyFill="1" applyBorder="1" applyAlignment="1" applyProtection="1">
      <alignment horizontal="right" vertical="top" wrapText="1"/>
      <protection locked="0"/>
    </xf>
    <xf numFmtId="0" fontId="6" fillId="36" borderId="10" xfId="0" applyFont="1" applyFill="1" applyBorder="1" applyAlignment="1" applyProtection="1">
      <alignment horizontal="right" vertical="top" wrapText="1"/>
      <protection locked="0"/>
    </xf>
    <xf numFmtId="0" fontId="29" fillId="37" borderId="10" xfId="42" applyFill="1" applyBorder="1" applyAlignment="1">
      <alignment horizontal="left" vertical="top" wrapText="1"/>
    </xf>
    <xf numFmtId="0" fontId="0" fillId="37" borderId="10" xfId="0" applyFill="1" applyBorder="1" applyAlignment="1" applyProtection="1">
      <alignment horizontal="right" vertical="top" wrapText="1"/>
      <protection locked="0"/>
    </xf>
    <xf numFmtId="0" fontId="6" fillId="38" borderId="10" xfId="0" applyFont="1" applyFill="1" applyBorder="1" applyAlignment="1" applyProtection="1">
      <alignment horizontal="right" vertical="top" wrapText="1"/>
      <protection locked="0"/>
    </xf>
    <xf numFmtId="0" fontId="6" fillId="37" borderId="10" xfId="0" applyFont="1" applyFill="1" applyBorder="1" applyAlignment="1" applyProtection="1">
      <alignment horizontal="right" vertical="top" wrapText="1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15</xdr:row>
      <xdr:rowOff>28575</xdr:rowOff>
    </xdr:from>
    <xdr:to>
      <xdr:col>9</xdr:col>
      <xdr:colOff>533400</xdr:colOff>
      <xdr:row>15</xdr:row>
      <xdr:rowOff>723900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32956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18</xdr:row>
      <xdr:rowOff>28575</xdr:rowOff>
    </xdr:from>
    <xdr:to>
      <xdr:col>9</xdr:col>
      <xdr:colOff>533400</xdr:colOff>
      <xdr:row>18</xdr:row>
      <xdr:rowOff>723900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62925" y="43815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21</xdr:row>
      <xdr:rowOff>28575</xdr:rowOff>
    </xdr:from>
    <xdr:to>
      <xdr:col>9</xdr:col>
      <xdr:colOff>533400</xdr:colOff>
      <xdr:row>21</xdr:row>
      <xdr:rowOff>723900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62925" y="54673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24</xdr:row>
      <xdr:rowOff>28575</xdr:rowOff>
    </xdr:from>
    <xdr:to>
      <xdr:col>9</xdr:col>
      <xdr:colOff>533400</xdr:colOff>
      <xdr:row>24</xdr:row>
      <xdr:rowOff>723900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62925" y="65532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27</xdr:row>
      <xdr:rowOff>28575</xdr:rowOff>
    </xdr:from>
    <xdr:to>
      <xdr:col>9</xdr:col>
      <xdr:colOff>533400</xdr:colOff>
      <xdr:row>27</xdr:row>
      <xdr:rowOff>723900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62925" y="76390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31</xdr:row>
      <xdr:rowOff>28575</xdr:rowOff>
    </xdr:from>
    <xdr:to>
      <xdr:col>9</xdr:col>
      <xdr:colOff>533400</xdr:colOff>
      <xdr:row>31</xdr:row>
      <xdr:rowOff>723900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62925" y="88773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34</xdr:row>
      <xdr:rowOff>28575</xdr:rowOff>
    </xdr:from>
    <xdr:to>
      <xdr:col>9</xdr:col>
      <xdr:colOff>533400</xdr:colOff>
      <xdr:row>34</xdr:row>
      <xdr:rowOff>723900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62925" y="99631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35</xdr:row>
      <xdr:rowOff>28575</xdr:rowOff>
    </xdr:from>
    <xdr:to>
      <xdr:col>9</xdr:col>
      <xdr:colOff>533400</xdr:colOff>
      <xdr:row>35</xdr:row>
      <xdr:rowOff>723900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62925" y="107442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38</xdr:row>
      <xdr:rowOff>28575</xdr:rowOff>
    </xdr:from>
    <xdr:to>
      <xdr:col>9</xdr:col>
      <xdr:colOff>533400</xdr:colOff>
      <xdr:row>38</xdr:row>
      <xdr:rowOff>723900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162925" y="118300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39</xdr:row>
      <xdr:rowOff>28575</xdr:rowOff>
    </xdr:from>
    <xdr:to>
      <xdr:col>9</xdr:col>
      <xdr:colOff>533400</xdr:colOff>
      <xdr:row>39</xdr:row>
      <xdr:rowOff>723900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162925" y="126111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40</xdr:row>
      <xdr:rowOff>28575</xdr:rowOff>
    </xdr:from>
    <xdr:to>
      <xdr:col>9</xdr:col>
      <xdr:colOff>533400</xdr:colOff>
      <xdr:row>40</xdr:row>
      <xdr:rowOff>723900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162925" y="133921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41</xdr:row>
      <xdr:rowOff>28575</xdr:rowOff>
    </xdr:from>
    <xdr:to>
      <xdr:col>9</xdr:col>
      <xdr:colOff>533400</xdr:colOff>
      <xdr:row>41</xdr:row>
      <xdr:rowOff>723900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162925" y="141732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44</xdr:row>
      <xdr:rowOff>28575</xdr:rowOff>
    </xdr:from>
    <xdr:to>
      <xdr:col>9</xdr:col>
      <xdr:colOff>533400</xdr:colOff>
      <xdr:row>44</xdr:row>
      <xdr:rowOff>723900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162925" y="152590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47</xdr:row>
      <xdr:rowOff>28575</xdr:rowOff>
    </xdr:from>
    <xdr:to>
      <xdr:col>9</xdr:col>
      <xdr:colOff>533400</xdr:colOff>
      <xdr:row>47</xdr:row>
      <xdr:rowOff>723900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162925" y="163449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49</xdr:row>
      <xdr:rowOff>28575</xdr:rowOff>
    </xdr:from>
    <xdr:to>
      <xdr:col>9</xdr:col>
      <xdr:colOff>533400</xdr:colOff>
      <xdr:row>49</xdr:row>
      <xdr:rowOff>723900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162925" y="172783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50</xdr:row>
      <xdr:rowOff>28575</xdr:rowOff>
    </xdr:from>
    <xdr:to>
      <xdr:col>9</xdr:col>
      <xdr:colOff>533400</xdr:colOff>
      <xdr:row>50</xdr:row>
      <xdr:rowOff>723900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162925" y="180594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51</xdr:row>
      <xdr:rowOff>28575</xdr:rowOff>
    </xdr:from>
    <xdr:to>
      <xdr:col>9</xdr:col>
      <xdr:colOff>533400</xdr:colOff>
      <xdr:row>51</xdr:row>
      <xdr:rowOff>723900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162925" y="188404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54</xdr:row>
      <xdr:rowOff>28575</xdr:rowOff>
    </xdr:from>
    <xdr:to>
      <xdr:col>9</xdr:col>
      <xdr:colOff>533400</xdr:colOff>
      <xdr:row>54</xdr:row>
      <xdr:rowOff>723900</xdr:rowOff>
    </xdr:to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162925" y="199263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56</xdr:row>
      <xdr:rowOff>28575</xdr:rowOff>
    </xdr:from>
    <xdr:to>
      <xdr:col>9</xdr:col>
      <xdr:colOff>533400</xdr:colOff>
      <xdr:row>56</xdr:row>
      <xdr:rowOff>723900</xdr:rowOff>
    </xdr:to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162925" y="208597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58</xdr:row>
      <xdr:rowOff>28575</xdr:rowOff>
    </xdr:from>
    <xdr:to>
      <xdr:col>9</xdr:col>
      <xdr:colOff>533400</xdr:colOff>
      <xdr:row>58</xdr:row>
      <xdr:rowOff>723900</xdr:rowOff>
    </xdr:to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162925" y="217932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59</xdr:row>
      <xdr:rowOff>28575</xdr:rowOff>
    </xdr:from>
    <xdr:to>
      <xdr:col>9</xdr:col>
      <xdr:colOff>533400</xdr:colOff>
      <xdr:row>59</xdr:row>
      <xdr:rowOff>723900</xdr:rowOff>
    </xdr:to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162925" y="225742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61</xdr:row>
      <xdr:rowOff>28575</xdr:rowOff>
    </xdr:from>
    <xdr:to>
      <xdr:col>9</xdr:col>
      <xdr:colOff>533400</xdr:colOff>
      <xdr:row>61</xdr:row>
      <xdr:rowOff>723900</xdr:rowOff>
    </xdr:to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162925" y="235077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62</xdr:row>
      <xdr:rowOff>28575</xdr:rowOff>
    </xdr:from>
    <xdr:to>
      <xdr:col>9</xdr:col>
      <xdr:colOff>533400</xdr:colOff>
      <xdr:row>62</xdr:row>
      <xdr:rowOff>723900</xdr:rowOff>
    </xdr:to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162925" y="242887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63</xdr:row>
      <xdr:rowOff>28575</xdr:rowOff>
    </xdr:from>
    <xdr:to>
      <xdr:col>9</xdr:col>
      <xdr:colOff>533400</xdr:colOff>
      <xdr:row>63</xdr:row>
      <xdr:rowOff>723900</xdr:rowOff>
    </xdr:to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162925" y="250698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65</xdr:row>
      <xdr:rowOff>28575</xdr:rowOff>
    </xdr:from>
    <xdr:to>
      <xdr:col>9</xdr:col>
      <xdr:colOff>533400</xdr:colOff>
      <xdr:row>65</xdr:row>
      <xdr:rowOff>723900</xdr:rowOff>
    </xdr:to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162925" y="260032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68</xdr:row>
      <xdr:rowOff>28575</xdr:rowOff>
    </xdr:from>
    <xdr:to>
      <xdr:col>9</xdr:col>
      <xdr:colOff>533400</xdr:colOff>
      <xdr:row>68</xdr:row>
      <xdr:rowOff>723900</xdr:rowOff>
    </xdr:to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8162925" y="270891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72</xdr:row>
      <xdr:rowOff>28575</xdr:rowOff>
    </xdr:from>
    <xdr:to>
      <xdr:col>9</xdr:col>
      <xdr:colOff>533400</xdr:colOff>
      <xdr:row>72</xdr:row>
      <xdr:rowOff>723900</xdr:rowOff>
    </xdr:to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8162925" y="283273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73</xdr:row>
      <xdr:rowOff>28575</xdr:rowOff>
    </xdr:from>
    <xdr:to>
      <xdr:col>9</xdr:col>
      <xdr:colOff>533400</xdr:colOff>
      <xdr:row>73</xdr:row>
      <xdr:rowOff>723900</xdr:rowOff>
    </xdr:to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8162925" y="291084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76</xdr:row>
      <xdr:rowOff>28575</xdr:rowOff>
    </xdr:from>
    <xdr:to>
      <xdr:col>9</xdr:col>
      <xdr:colOff>533400</xdr:colOff>
      <xdr:row>76</xdr:row>
      <xdr:rowOff>723900</xdr:rowOff>
    </xdr:to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8162925" y="301942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77</xdr:row>
      <xdr:rowOff>28575</xdr:rowOff>
    </xdr:from>
    <xdr:to>
      <xdr:col>9</xdr:col>
      <xdr:colOff>533400</xdr:colOff>
      <xdr:row>77</xdr:row>
      <xdr:rowOff>723900</xdr:rowOff>
    </xdr:to>
    <xdr:pic>
      <xdr:nvPicPr>
        <xdr:cNvPr id="30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8162925" y="309753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78</xdr:row>
      <xdr:rowOff>28575</xdr:rowOff>
    </xdr:from>
    <xdr:to>
      <xdr:col>9</xdr:col>
      <xdr:colOff>533400</xdr:colOff>
      <xdr:row>78</xdr:row>
      <xdr:rowOff>723900</xdr:rowOff>
    </xdr:to>
    <xdr:pic>
      <xdr:nvPicPr>
        <xdr:cNvPr id="31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8162925" y="317563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80</xdr:row>
      <xdr:rowOff>28575</xdr:rowOff>
    </xdr:from>
    <xdr:to>
      <xdr:col>9</xdr:col>
      <xdr:colOff>533400</xdr:colOff>
      <xdr:row>80</xdr:row>
      <xdr:rowOff>723900</xdr:rowOff>
    </xdr:to>
    <xdr:pic>
      <xdr:nvPicPr>
        <xdr:cNvPr id="32" name="Имя " descr="Descr 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162925" y="326898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82</xdr:row>
      <xdr:rowOff>28575</xdr:rowOff>
    </xdr:from>
    <xdr:to>
      <xdr:col>9</xdr:col>
      <xdr:colOff>533400</xdr:colOff>
      <xdr:row>82</xdr:row>
      <xdr:rowOff>723900</xdr:rowOff>
    </xdr:to>
    <xdr:pic>
      <xdr:nvPicPr>
        <xdr:cNvPr id="33" name="Имя " descr="Descr 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8162925" y="336232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85</xdr:row>
      <xdr:rowOff>28575</xdr:rowOff>
    </xdr:from>
    <xdr:to>
      <xdr:col>9</xdr:col>
      <xdr:colOff>533400</xdr:colOff>
      <xdr:row>85</xdr:row>
      <xdr:rowOff>723900</xdr:rowOff>
    </xdr:to>
    <xdr:pic>
      <xdr:nvPicPr>
        <xdr:cNvPr id="34" name="Имя " descr="Descr 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8162925" y="348615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87</xdr:row>
      <xdr:rowOff>28575</xdr:rowOff>
    </xdr:from>
    <xdr:to>
      <xdr:col>9</xdr:col>
      <xdr:colOff>533400</xdr:colOff>
      <xdr:row>87</xdr:row>
      <xdr:rowOff>723900</xdr:rowOff>
    </xdr:to>
    <xdr:pic>
      <xdr:nvPicPr>
        <xdr:cNvPr id="35" name="Имя " descr="Descr 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8162925" y="357949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92</xdr:row>
      <xdr:rowOff>28575</xdr:rowOff>
    </xdr:from>
    <xdr:to>
      <xdr:col>9</xdr:col>
      <xdr:colOff>533400</xdr:colOff>
      <xdr:row>92</xdr:row>
      <xdr:rowOff>723900</xdr:rowOff>
    </xdr:to>
    <xdr:pic>
      <xdr:nvPicPr>
        <xdr:cNvPr id="36" name="Имя " descr="Descr 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8162925" y="371856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93</xdr:row>
      <xdr:rowOff>28575</xdr:rowOff>
    </xdr:from>
    <xdr:to>
      <xdr:col>9</xdr:col>
      <xdr:colOff>533400</xdr:colOff>
      <xdr:row>93</xdr:row>
      <xdr:rowOff>723900</xdr:rowOff>
    </xdr:to>
    <xdr:pic>
      <xdr:nvPicPr>
        <xdr:cNvPr id="37" name="Имя " descr="Descr 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8162925" y="379666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94</xdr:row>
      <xdr:rowOff>28575</xdr:rowOff>
    </xdr:from>
    <xdr:to>
      <xdr:col>9</xdr:col>
      <xdr:colOff>533400</xdr:colOff>
      <xdr:row>94</xdr:row>
      <xdr:rowOff>723900</xdr:rowOff>
    </xdr:to>
    <xdr:pic>
      <xdr:nvPicPr>
        <xdr:cNvPr id="38" name="Имя " descr="Descr 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8162925" y="387477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98</xdr:row>
      <xdr:rowOff>28575</xdr:rowOff>
    </xdr:from>
    <xdr:to>
      <xdr:col>9</xdr:col>
      <xdr:colOff>533400</xdr:colOff>
      <xdr:row>98</xdr:row>
      <xdr:rowOff>723900</xdr:rowOff>
    </xdr:to>
    <xdr:pic>
      <xdr:nvPicPr>
        <xdr:cNvPr id="39" name="Имя " descr="Descr 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8162925" y="399859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99</xdr:row>
      <xdr:rowOff>28575</xdr:rowOff>
    </xdr:from>
    <xdr:to>
      <xdr:col>9</xdr:col>
      <xdr:colOff>533400</xdr:colOff>
      <xdr:row>99</xdr:row>
      <xdr:rowOff>723900</xdr:rowOff>
    </xdr:to>
    <xdr:pic>
      <xdr:nvPicPr>
        <xdr:cNvPr id="40" name="Имя " descr="Descr 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8162925" y="407670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100</xdr:row>
      <xdr:rowOff>28575</xdr:rowOff>
    </xdr:from>
    <xdr:to>
      <xdr:col>9</xdr:col>
      <xdr:colOff>533400</xdr:colOff>
      <xdr:row>100</xdr:row>
      <xdr:rowOff>723900</xdr:rowOff>
    </xdr:to>
    <xdr:pic>
      <xdr:nvPicPr>
        <xdr:cNvPr id="41" name="Имя " descr="Descr 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8162925" y="415480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101</xdr:row>
      <xdr:rowOff>28575</xdr:rowOff>
    </xdr:from>
    <xdr:to>
      <xdr:col>9</xdr:col>
      <xdr:colOff>533400</xdr:colOff>
      <xdr:row>101</xdr:row>
      <xdr:rowOff>723900</xdr:rowOff>
    </xdr:to>
    <xdr:pic>
      <xdr:nvPicPr>
        <xdr:cNvPr id="42" name="Имя " descr="Descr 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8162925" y="423291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103</xdr:row>
      <xdr:rowOff>28575</xdr:rowOff>
    </xdr:from>
    <xdr:to>
      <xdr:col>9</xdr:col>
      <xdr:colOff>533400</xdr:colOff>
      <xdr:row>103</xdr:row>
      <xdr:rowOff>723900</xdr:rowOff>
    </xdr:to>
    <xdr:pic>
      <xdr:nvPicPr>
        <xdr:cNvPr id="43" name="Имя " descr="Descr 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8162925" y="432625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105</xdr:row>
      <xdr:rowOff>28575</xdr:rowOff>
    </xdr:from>
    <xdr:to>
      <xdr:col>9</xdr:col>
      <xdr:colOff>533400</xdr:colOff>
      <xdr:row>105</xdr:row>
      <xdr:rowOff>723900</xdr:rowOff>
    </xdr:to>
    <xdr:pic>
      <xdr:nvPicPr>
        <xdr:cNvPr id="44" name="Имя " descr="Descr 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8162925" y="441960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107</xdr:row>
      <xdr:rowOff>28575</xdr:rowOff>
    </xdr:from>
    <xdr:to>
      <xdr:col>9</xdr:col>
      <xdr:colOff>533400</xdr:colOff>
      <xdr:row>107</xdr:row>
      <xdr:rowOff>723900</xdr:rowOff>
    </xdr:to>
    <xdr:pic>
      <xdr:nvPicPr>
        <xdr:cNvPr id="45" name="Имя " descr="Descr 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8162925" y="452818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109</xdr:row>
      <xdr:rowOff>28575</xdr:rowOff>
    </xdr:from>
    <xdr:to>
      <xdr:col>9</xdr:col>
      <xdr:colOff>533400</xdr:colOff>
      <xdr:row>109</xdr:row>
      <xdr:rowOff>723900</xdr:rowOff>
    </xdr:to>
    <xdr:pic>
      <xdr:nvPicPr>
        <xdr:cNvPr id="46" name="Имя " descr="Descr 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8162925" y="462153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113</xdr:row>
      <xdr:rowOff>28575</xdr:rowOff>
    </xdr:from>
    <xdr:to>
      <xdr:col>9</xdr:col>
      <xdr:colOff>533400</xdr:colOff>
      <xdr:row>113</xdr:row>
      <xdr:rowOff>723900</xdr:rowOff>
    </xdr:to>
    <xdr:pic>
      <xdr:nvPicPr>
        <xdr:cNvPr id="47" name="Имя " descr="Descr 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8162925" y="474535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J114"/>
  <sheetViews>
    <sheetView tabSelected="1" zoomScalePageLayoutView="0" workbookViewId="0" topLeftCell="A1">
      <selection activeCell="A1" sqref="A1"/>
    </sheetView>
  </sheetViews>
  <sheetFormatPr defaultColWidth="10.5" defaultRowHeight="11.25" customHeight="1" outlineLevelRow="6"/>
  <cols>
    <col min="1" max="1" width="1.171875" style="1" customWidth="1"/>
    <col min="2" max="2" width="52.33203125" style="1" customWidth="1"/>
    <col min="3" max="4" width="14.83203125" style="1" customWidth="1"/>
    <col min="5" max="5" width="16.33203125" style="1" customWidth="1"/>
    <col min="6" max="6" width="10.5" style="1" customWidth="1"/>
    <col min="7" max="7" width="15.33203125" style="1" customWidth="1"/>
    <col min="8" max="8" width="16.16015625" style="1" customWidth="1"/>
    <col min="9" max="9" width="14.83203125" style="1" customWidth="1"/>
    <col min="10" max="10" width="15.66015625" style="1" customWidth="1"/>
    <col min="11" max="11" width="10.5" style="1" customWidth="1"/>
  </cols>
  <sheetData>
    <row r="1" ht="49.5" customHeight="1">
      <c r="B1" s="2" t="s">
        <v>0</v>
      </c>
    </row>
    <row r="2" ht="10.5" customHeight="1"/>
    <row r="3" ht="18.75" customHeight="1">
      <c r="B3" s="3" t="s">
        <v>1</v>
      </c>
    </row>
    <row r="4" s="4" customFormat="1" ht="9" customHeight="1"/>
    <row r="5" s="4" customFormat="1" ht="9" customHeight="1"/>
    <row r="6" s="4" customFormat="1" ht="10.5" customHeight="1">
      <c r="B6" s="5" t="s">
        <v>2</v>
      </c>
    </row>
    <row r="7" spans="2:7" s="4" customFormat="1" ht="10.5" customHeight="1">
      <c r="B7" s="5" t="s">
        <v>3</v>
      </c>
      <c r="F7" s="4" t="s">
        <v>70</v>
      </c>
      <c r="G7" s="4">
        <f>SUM(G11:G9007)</f>
        <v>0</v>
      </c>
    </row>
    <row r="8" spans="6:7" s="4" customFormat="1" ht="10.5" customHeight="1">
      <c r="F8" s="4" t="s">
        <v>71</v>
      </c>
      <c r="G8" s="4">
        <f>SUM(H11:H9008)</f>
        <v>0</v>
      </c>
    </row>
    <row r="9" s="1" customFormat="1" ht="7.5" customHeight="1"/>
    <row r="10" spans="2:10" s="1" customFormat="1" ht="12" customHeight="1">
      <c r="B10" s="36" t="s">
        <v>4</v>
      </c>
      <c r="C10" s="38" t="s">
        <v>5</v>
      </c>
      <c r="D10" s="38" t="s">
        <v>6</v>
      </c>
      <c r="E10" s="40" t="s">
        <v>7</v>
      </c>
      <c r="F10" s="40"/>
      <c r="G10" s="40"/>
      <c r="H10" s="40"/>
      <c r="I10" s="41" t="s">
        <v>8</v>
      </c>
      <c r="J10" s="41"/>
    </row>
    <row r="11" spans="2:10" s="1" customFormat="1" ht="12" customHeight="1">
      <c r="B11" s="37"/>
      <c r="C11" s="39"/>
      <c r="D11" s="39"/>
      <c r="E11" s="6" t="s">
        <v>9</v>
      </c>
      <c r="F11" s="6" t="s">
        <v>10</v>
      </c>
      <c r="G11" s="6" t="s">
        <v>11</v>
      </c>
      <c r="H11" s="6" t="s">
        <v>12</v>
      </c>
      <c r="I11" s="42"/>
      <c r="J11" s="43"/>
    </row>
    <row r="12" spans="2:10" s="1" customFormat="1" ht="61.5" customHeight="1">
      <c r="B12" s="7"/>
      <c r="C12" s="8"/>
      <c r="D12" s="7"/>
      <c r="E12" s="9"/>
      <c r="F12" s="9"/>
      <c r="G12" s="9"/>
      <c r="H12" s="9"/>
      <c r="I12" s="44"/>
      <c r="J12" s="44"/>
    </row>
    <row r="13" spans="2:10" ht="12" customHeight="1" outlineLevel="1">
      <c r="B13" s="10" t="s">
        <v>13</v>
      </c>
      <c r="C13" s="11"/>
      <c r="D13" s="12"/>
      <c r="E13" s="13"/>
      <c r="F13" s="13"/>
      <c r="G13" s="50"/>
      <c r="H13" s="13">
        <f>E13*G13</f>
        <v>0</v>
      </c>
      <c r="I13" s="45"/>
      <c r="J13" s="45"/>
    </row>
    <row r="14" spans="2:10" ht="12" customHeight="1" outlineLevel="2">
      <c r="B14" s="14" t="s">
        <v>14</v>
      </c>
      <c r="C14" s="15"/>
      <c r="D14" s="16"/>
      <c r="E14" s="17"/>
      <c r="F14" s="17"/>
      <c r="G14" s="51"/>
      <c r="H14" s="17">
        <f>E14*G14</f>
        <v>0</v>
      </c>
      <c r="I14" s="46"/>
      <c r="J14" s="46"/>
    </row>
    <row r="15" spans="2:10" ht="12" customHeight="1" outlineLevel="3">
      <c r="B15" s="18" t="s">
        <v>15</v>
      </c>
      <c r="C15" s="19"/>
      <c r="D15" s="20"/>
      <c r="E15" s="21"/>
      <c r="F15" s="21"/>
      <c r="G15" s="52"/>
      <c r="H15" s="21">
        <f>E15*G15</f>
        <v>0</v>
      </c>
      <c r="I15" s="47"/>
      <c r="J15" s="47"/>
    </row>
    <row r="16" spans="2:10" s="1" customFormat="1" ht="61.5" customHeight="1" outlineLevel="4">
      <c r="B16" s="53" t="str">
        <f>HYPERLINK("http://rusat.tv/zhalo-dlya-payalnikov-25-30-i-40-vt-art-12-0121-12-0122-12-0123-rexant","Жало для паяльников 25, 30 и 40 Вт  (арт. 12-0121, 12-0122, 12-0123)   REXANT")</f>
        <v>Жало для паяльников 25, 30 и 40 Вт  (арт. 12-0121, 12-0122, 12-0123)   REXANT</v>
      </c>
      <c r="C16" s="22">
        <v>1</v>
      </c>
      <c r="D16" s="23">
        <v>2597</v>
      </c>
      <c r="E16" s="24">
        <v>100</v>
      </c>
      <c r="F16" s="25" t="s">
        <v>16</v>
      </c>
      <c r="G16" s="54"/>
      <c r="H16" s="25">
        <f>E16*G16</f>
        <v>0</v>
      </c>
      <c r="I16" s="48"/>
      <c r="J16" s="48"/>
    </row>
    <row r="17" spans="2:10" ht="12" customHeight="1" outlineLevel="2">
      <c r="B17" s="14" t="s">
        <v>17</v>
      </c>
      <c r="C17" s="15"/>
      <c r="D17" s="16"/>
      <c r="E17" s="17"/>
      <c r="F17" s="17"/>
      <c r="G17" s="51"/>
      <c r="H17" s="17">
        <f>E17*G17</f>
        <v>0</v>
      </c>
      <c r="I17" s="46"/>
      <c r="J17" s="46"/>
    </row>
    <row r="18" spans="2:10" ht="12" customHeight="1" outlineLevel="3">
      <c r="B18" s="18" t="s">
        <v>18</v>
      </c>
      <c r="C18" s="19"/>
      <c r="D18" s="20"/>
      <c r="E18" s="21"/>
      <c r="F18" s="21"/>
      <c r="G18" s="52"/>
      <c r="H18" s="21">
        <f>E18*G18</f>
        <v>0</v>
      </c>
      <c r="I18" s="47"/>
      <c r="J18" s="47"/>
    </row>
    <row r="19" spans="2:10" s="1" customFormat="1" ht="61.5" customHeight="1" outlineLevel="4">
      <c r="B19" s="53" t="str">
        <f>HYPERLINK("http://rusat.tv/usb-kabel-svetyashchiesya-razemy-dlya-iphone-5-6-7-modeley-shnur-shelk-ploskiy1m-rozovyy","USB кабель светящиеся разъемы для iPhone 5/6/7 моделей шнур шелк плоский1М розовый")</f>
        <v>USB кабель светящиеся разъемы для iPhone 5/6/7 моделей шнур шелк плоский1М розовый</v>
      </c>
      <c r="C19" s="22">
        <v>4</v>
      </c>
      <c r="D19" s="23">
        <v>3248</v>
      </c>
      <c r="E19" s="24">
        <v>200</v>
      </c>
      <c r="F19" s="25" t="s">
        <v>16</v>
      </c>
      <c r="G19" s="54"/>
      <c r="H19" s="25">
        <f>E19*G19</f>
        <v>0</v>
      </c>
      <c r="I19" s="48"/>
      <c r="J19" s="48"/>
    </row>
    <row r="20" spans="2:10" ht="12" customHeight="1" outlineLevel="2">
      <c r="B20" s="14" t="s">
        <v>19</v>
      </c>
      <c r="C20" s="15"/>
      <c r="D20" s="16"/>
      <c r="E20" s="17"/>
      <c r="F20" s="17"/>
      <c r="G20" s="51"/>
      <c r="H20" s="17">
        <f>E20*G20</f>
        <v>0</v>
      </c>
      <c r="I20" s="46"/>
      <c r="J20" s="46"/>
    </row>
    <row r="21" spans="2:10" ht="12" customHeight="1" outlineLevel="3">
      <c r="B21" s="18" t="s">
        <v>20</v>
      </c>
      <c r="C21" s="19"/>
      <c r="D21" s="20"/>
      <c r="E21" s="21"/>
      <c r="F21" s="21"/>
      <c r="G21" s="52"/>
      <c r="H21" s="21">
        <f>E21*G21</f>
        <v>0</v>
      </c>
      <c r="I21" s="47"/>
      <c r="J21" s="47"/>
    </row>
    <row r="22" spans="2:10" s="1" customFormat="1" ht="61.5" customHeight="1" outlineLevel="4">
      <c r="B22" s="53" t="str">
        <f>HYPERLINK("http://rusat.tv/zamok-navesnoy-seriya-chugun-75-mm-chetyre-sezona","Замок навесной серия чугун 75 мм Четыре Сезона")</f>
        <v>Замок навесной серия чугун 75 мм Четыре Сезона</v>
      </c>
      <c r="C22" s="22">
        <v>1</v>
      </c>
      <c r="D22" s="23">
        <v>3205</v>
      </c>
      <c r="E22" s="24">
        <v>150</v>
      </c>
      <c r="F22" s="25" t="s">
        <v>16</v>
      </c>
      <c r="G22" s="54"/>
      <c r="H22" s="25">
        <f>E22*G22</f>
        <v>0</v>
      </c>
      <c r="I22" s="48"/>
      <c r="J22" s="48"/>
    </row>
    <row r="23" spans="2:10" ht="12" customHeight="1" outlineLevel="2">
      <c r="B23" s="14" t="s">
        <v>21</v>
      </c>
      <c r="C23" s="15"/>
      <c r="D23" s="16"/>
      <c r="E23" s="17"/>
      <c r="F23" s="17"/>
      <c r="G23" s="51"/>
      <c r="H23" s="17">
        <f>E23*G23</f>
        <v>0</v>
      </c>
      <c r="I23" s="46"/>
      <c r="J23" s="46"/>
    </row>
    <row r="24" spans="2:10" ht="12" customHeight="1" outlineLevel="3">
      <c r="B24" s="18" t="s">
        <v>22</v>
      </c>
      <c r="C24" s="19"/>
      <c r="D24" s="20"/>
      <c r="E24" s="21"/>
      <c r="F24" s="21"/>
      <c r="G24" s="52"/>
      <c r="H24" s="21">
        <f>E24*G24</f>
        <v>0</v>
      </c>
      <c r="I24" s="47"/>
      <c r="J24" s="47"/>
    </row>
    <row r="25" spans="2:10" s="1" customFormat="1" ht="61.5" customHeight="1" outlineLevel="4">
      <c r="B25" s="53" t="str">
        <f>HYPERLINK("http://rusat.tv/nabor-instrumenta-hobby-ht-126-hy-126-rexant","Набор инструмента ""HOBBY""  (HT-126)  (HY-126)  REXANT")</f>
        <v>Набор инструмента "HOBBY"  (HT-126)  (HY-126)  REXANT</v>
      </c>
      <c r="C25" s="22">
        <v>1</v>
      </c>
      <c r="D25" s="23">
        <v>2592</v>
      </c>
      <c r="E25" s="24">
        <v>440</v>
      </c>
      <c r="F25" s="25" t="s">
        <v>16</v>
      </c>
      <c r="G25" s="54"/>
      <c r="H25" s="25">
        <f>E25*G25</f>
        <v>0</v>
      </c>
      <c r="I25" s="48"/>
      <c r="J25" s="48"/>
    </row>
    <row r="26" spans="2:10" ht="12" customHeight="1" outlineLevel="3">
      <c r="B26" s="18" t="s">
        <v>23</v>
      </c>
      <c r="C26" s="19"/>
      <c r="D26" s="20"/>
      <c r="E26" s="21"/>
      <c r="F26" s="21"/>
      <c r="G26" s="52"/>
      <c r="H26" s="21">
        <f>E26*G26</f>
        <v>0</v>
      </c>
      <c r="I26" s="47"/>
      <c r="J26" s="47"/>
    </row>
    <row r="27" spans="2:10" ht="12" customHeight="1" outlineLevel="4">
      <c r="B27" s="26" t="s">
        <v>24</v>
      </c>
      <c r="C27" s="27"/>
      <c r="D27" s="28"/>
      <c r="E27" s="29"/>
      <c r="F27" s="29"/>
      <c r="G27" s="55"/>
      <c r="H27" s="29">
        <f>E27*G27</f>
        <v>0</v>
      </c>
      <c r="I27" s="49"/>
      <c r="J27" s="49"/>
    </row>
    <row r="28" spans="2:10" s="1" customFormat="1" ht="61.5" customHeight="1" outlineLevel="5">
      <c r="B28" s="53" t="str">
        <f>HYPERLINK("http://rusat.tv/nozh-s-trapecievidnym-vydvizhnym-lezviem-rexant","Нож с трапециевидным  выдвижным лезвием Rexant")</f>
        <v>Нож с трапециевидным  выдвижным лезвием Rexant</v>
      </c>
      <c r="C28" s="22">
        <v>1</v>
      </c>
      <c r="D28" s="23">
        <v>1924</v>
      </c>
      <c r="E28" s="24">
        <v>100</v>
      </c>
      <c r="F28" s="25" t="s">
        <v>16</v>
      </c>
      <c r="G28" s="54"/>
      <c r="H28" s="25">
        <f>E28*G28</f>
        <v>0</v>
      </c>
      <c r="I28" s="48"/>
      <c r="J28" s="48"/>
    </row>
    <row r="29" spans="2:10" ht="12" customHeight="1" outlineLevel="2">
      <c r="B29" s="14" t="s">
        <v>25</v>
      </c>
      <c r="C29" s="15"/>
      <c r="D29" s="16"/>
      <c r="E29" s="17"/>
      <c r="F29" s="17"/>
      <c r="G29" s="51"/>
      <c r="H29" s="17">
        <f>E29*G29</f>
        <v>0</v>
      </c>
      <c r="I29" s="46"/>
      <c r="J29" s="46"/>
    </row>
    <row r="30" spans="2:10" ht="12" customHeight="1" outlineLevel="3">
      <c r="B30" s="18" t="s">
        <v>26</v>
      </c>
      <c r="C30" s="19"/>
      <c r="D30" s="20"/>
      <c r="E30" s="21"/>
      <c r="F30" s="21"/>
      <c r="G30" s="52"/>
      <c r="H30" s="21">
        <f>E30*G30</f>
        <v>0</v>
      </c>
      <c r="I30" s="47"/>
      <c r="J30" s="47"/>
    </row>
    <row r="31" spans="2:10" ht="12" customHeight="1" outlineLevel="4">
      <c r="B31" s="26" t="s">
        <v>27</v>
      </c>
      <c r="C31" s="27"/>
      <c r="D31" s="28"/>
      <c r="E31" s="29"/>
      <c r="F31" s="29"/>
      <c r="G31" s="55"/>
      <c r="H31" s="29">
        <f>E31*G31</f>
        <v>0</v>
      </c>
      <c r="I31" s="49"/>
      <c r="J31" s="49"/>
    </row>
    <row r="32" spans="2:10" s="1" customFormat="1" ht="61.5" customHeight="1" outlineLevel="5">
      <c r="B32" s="53" t="str">
        <f>HYPERLINK("http://rusat.tv/litievye-batareyki-cr2430-5-sht-3v-300-mah-blister-rexant","Литиевые батарейки CR2430 5 шт  3V 300 mAh блистер Rexant")</f>
        <v>Литиевые батарейки CR2430 5 шт  3V 300 mAh блистер Rexant</v>
      </c>
      <c r="C32" s="22">
        <v>11</v>
      </c>
      <c r="D32" s="23">
        <v>5511</v>
      </c>
      <c r="E32" s="24">
        <v>40</v>
      </c>
      <c r="F32" s="25" t="s">
        <v>16</v>
      </c>
      <c r="G32" s="54"/>
      <c r="H32" s="25">
        <f>E32*G32</f>
        <v>0</v>
      </c>
      <c r="I32" s="48"/>
      <c r="J32" s="48"/>
    </row>
    <row r="33" spans="2:10" ht="12" customHeight="1" outlineLevel="2">
      <c r="B33" s="14" t="s">
        <v>28</v>
      </c>
      <c r="C33" s="15"/>
      <c r="D33" s="16"/>
      <c r="E33" s="17"/>
      <c r="F33" s="17"/>
      <c r="G33" s="51"/>
      <c r="H33" s="17">
        <f>E33*G33</f>
        <v>0</v>
      </c>
      <c r="I33" s="46"/>
      <c r="J33" s="46"/>
    </row>
    <row r="34" spans="2:10" ht="12" customHeight="1" outlineLevel="3">
      <c r="B34" s="18" t="s">
        <v>29</v>
      </c>
      <c r="C34" s="19"/>
      <c r="D34" s="20"/>
      <c r="E34" s="21"/>
      <c r="F34" s="21"/>
      <c r="G34" s="52"/>
      <c r="H34" s="21">
        <f>E34*G34</f>
        <v>0</v>
      </c>
      <c r="I34" s="47"/>
      <c r="J34" s="47"/>
    </row>
    <row r="35" spans="2:10" s="1" customFormat="1" ht="61.5" customHeight="1" outlineLevel="4">
      <c r="B35" s="53" t="str">
        <f>HYPERLINK("http://rusat.tv/krepezh-kabelya-kruglyy-6mm-upak-50-sht-rexant","Крепеж кабеля   круглый 6мм (упак. 50 шт.)  REXANT")</f>
        <v>Крепеж кабеля   круглый 6мм (упак. 50 шт.)  REXANT</v>
      </c>
      <c r="C35" s="22">
        <v>1</v>
      </c>
      <c r="D35" s="23">
        <v>1826</v>
      </c>
      <c r="E35" s="24">
        <v>30</v>
      </c>
      <c r="F35" s="25" t="s">
        <v>30</v>
      </c>
      <c r="G35" s="54"/>
      <c r="H35" s="25">
        <f>E35*G35</f>
        <v>0</v>
      </c>
      <c r="I35" s="48"/>
      <c r="J35" s="48"/>
    </row>
    <row r="36" spans="2:10" s="1" customFormat="1" ht="61.5" customHeight="1" outlineLevel="4">
      <c r="B36" s="53" t="str">
        <f>HYPERLINK("http://rusat.tv/krepezh-kabelya-ploskiy-4mm-kh-2mm-upak-50-sht-rexant","Крепеж кабеля   плоский 4мм (упак. 100 шт.)  REXANT")</f>
        <v>Крепеж кабеля   плоский 4мм (упак. 100 шт.)  REXANT</v>
      </c>
      <c r="C36" s="22">
        <v>8</v>
      </c>
      <c r="D36" s="23">
        <v>1886</v>
      </c>
      <c r="E36" s="24">
        <v>25</v>
      </c>
      <c r="F36" s="25" t="s">
        <v>16</v>
      </c>
      <c r="G36" s="54"/>
      <c r="H36" s="25">
        <f>E36*G36</f>
        <v>0</v>
      </c>
      <c r="I36" s="48"/>
      <c r="J36" s="48"/>
    </row>
    <row r="37" spans="2:10" ht="12" customHeight="1" outlineLevel="3">
      <c r="B37" s="18" t="s">
        <v>31</v>
      </c>
      <c r="C37" s="19"/>
      <c r="D37" s="20"/>
      <c r="E37" s="21"/>
      <c r="F37" s="21"/>
      <c r="G37" s="52"/>
      <c r="H37" s="21">
        <f>E37*G37</f>
        <v>0</v>
      </c>
      <c r="I37" s="47"/>
      <c r="J37" s="47"/>
    </row>
    <row r="38" spans="2:10" ht="12" customHeight="1" outlineLevel="4">
      <c r="B38" s="26" t="s">
        <v>32</v>
      </c>
      <c r="C38" s="27"/>
      <c r="D38" s="28"/>
      <c r="E38" s="29"/>
      <c r="F38" s="29"/>
      <c r="G38" s="55"/>
      <c r="H38" s="29">
        <f>E38*G38</f>
        <v>0</v>
      </c>
      <c r="I38" s="49"/>
      <c r="J38" s="49"/>
    </row>
    <row r="39" spans="2:10" s="1" customFormat="1" ht="61.5" customHeight="1" outlineLevel="5">
      <c r="B39" s="53" t="str">
        <f>HYPERLINK("http://rusat.tv/dyubel-khomut-5-10-belyy-10-sht-proconnect","Дюбель-хомут  5-10 белый (10 шт.)   PROCONNECT")</f>
        <v>Дюбель-хомут  5-10 белый (10 шт.)   PROCONNECT</v>
      </c>
      <c r="C39" s="22">
        <v>3</v>
      </c>
      <c r="D39" s="23">
        <v>4000</v>
      </c>
      <c r="E39" s="24">
        <v>20</v>
      </c>
      <c r="F39" s="25" t="s">
        <v>30</v>
      </c>
      <c r="G39" s="54"/>
      <c r="H39" s="25">
        <f>E39*G39</f>
        <v>0</v>
      </c>
      <c r="I39" s="48"/>
      <c r="J39" s="48"/>
    </row>
    <row r="40" spans="2:10" s="1" customFormat="1" ht="61.5" customHeight="1" outlineLevel="5">
      <c r="B40" s="53" t="str">
        <f>HYPERLINK("http://rusat.tv/dyubel-khomut-5-10-belyy-100-sht-proconnect","Дюбель-хомут  5-10 белый (100 шт.)   PROCONNECT")</f>
        <v>Дюбель-хомут  5-10 белый (100 шт.)   PROCONNECT</v>
      </c>
      <c r="C40" s="22">
        <v>5</v>
      </c>
      <c r="D40" s="23">
        <v>1705</v>
      </c>
      <c r="E40" s="24">
        <v>60</v>
      </c>
      <c r="F40" s="25" t="s">
        <v>30</v>
      </c>
      <c r="G40" s="54"/>
      <c r="H40" s="25">
        <f>E40*G40</f>
        <v>0</v>
      </c>
      <c r="I40" s="48"/>
      <c r="J40" s="48"/>
    </row>
    <row r="41" spans="2:10" s="1" customFormat="1" ht="61.5" customHeight="1" outlineLevel="5">
      <c r="B41" s="53" t="str">
        <f>HYPERLINK("http://rusat.tv/dyubel-khomut-5-10-chernyy-10-sht-proconnect","Дюбель-хомут  5-10 черный  (10 шт.)   PROCONNECT")</f>
        <v>Дюбель-хомут  5-10 черный  (10 шт.)   PROCONNECT</v>
      </c>
      <c r="C41" s="22">
        <v>5</v>
      </c>
      <c r="D41" s="23">
        <v>4001</v>
      </c>
      <c r="E41" s="24">
        <v>13.5</v>
      </c>
      <c r="F41" s="25" t="s">
        <v>30</v>
      </c>
      <c r="G41" s="54"/>
      <c r="H41" s="25">
        <f>E41*G41</f>
        <v>0</v>
      </c>
      <c r="I41" s="48"/>
      <c r="J41" s="48"/>
    </row>
    <row r="42" spans="2:10" s="1" customFormat="1" ht="61.5" customHeight="1" outlineLevel="5">
      <c r="B42" s="53" t="str">
        <f>HYPERLINK("http://rusat.tv/dyubel-khomut-neylonovyy-proconnect-5-10-mm-chernyy-upakovka-100-sht","Дюбель-хомут  5-10 черный (100 шт.) PROconnect")</f>
        <v>Дюбель-хомут  5-10 черный (100 шт.) PROconnect</v>
      </c>
      <c r="C42" s="22">
        <v>14</v>
      </c>
      <c r="D42" s="23">
        <v>5076</v>
      </c>
      <c r="E42" s="24">
        <v>60</v>
      </c>
      <c r="F42" s="25" t="s">
        <v>30</v>
      </c>
      <c r="G42" s="54"/>
      <c r="H42" s="25">
        <f>E42*G42</f>
        <v>0</v>
      </c>
      <c r="I42" s="48"/>
      <c r="J42" s="48"/>
    </row>
    <row r="43" spans="2:10" ht="12" customHeight="1" outlineLevel="2">
      <c r="B43" s="14" t="s">
        <v>33</v>
      </c>
      <c r="C43" s="15"/>
      <c r="D43" s="16"/>
      <c r="E43" s="17"/>
      <c r="F43" s="17"/>
      <c r="G43" s="51"/>
      <c r="H43" s="17">
        <f>E43*G43</f>
        <v>0</v>
      </c>
      <c r="I43" s="46"/>
      <c r="J43" s="46"/>
    </row>
    <row r="44" spans="2:10" ht="12" customHeight="1" outlineLevel="3">
      <c r="B44" s="18" t="s">
        <v>34</v>
      </c>
      <c r="C44" s="19"/>
      <c r="D44" s="20"/>
      <c r="E44" s="21"/>
      <c r="F44" s="21"/>
      <c r="G44" s="52"/>
      <c r="H44" s="21">
        <f>E44*G44</f>
        <v>0</v>
      </c>
      <c r="I44" s="47"/>
      <c r="J44" s="47"/>
    </row>
    <row r="45" spans="2:10" s="1" customFormat="1" ht="61.5" customHeight="1" outlineLevel="4">
      <c r="B45" s="53" t="str">
        <f>HYPERLINK("http://rusat.tv/avtomobilnyy-invertor-500w-12v-220v-c-usb-rexant","Автомобильный инвертор 500W 12V - 220V c USB REXANT")</f>
        <v>Автомобильный инвертор 500W 12V - 220V c USB REXANT</v>
      </c>
      <c r="C45" s="22">
        <v>1</v>
      </c>
      <c r="D45" s="23">
        <v>3217</v>
      </c>
      <c r="E45" s="30">
        <v>2500</v>
      </c>
      <c r="F45" s="25" t="s">
        <v>16</v>
      </c>
      <c r="G45" s="54"/>
      <c r="H45" s="25">
        <f>E45*G45</f>
        <v>0</v>
      </c>
      <c r="I45" s="48"/>
      <c r="J45" s="48"/>
    </row>
    <row r="46" spans="2:10" ht="12" customHeight="1" outlineLevel="2">
      <c r="B46" s="14" t="s">
        <v>35</v>
      </c>
      <c r="C46" s="15"/>
      <c r="D46" s="16"/>
      <c r="E46" s="17"/>
      <c r="F46" s="17"/>
      <c r="G46" s="51"/>
      <c r="H46" s="17">
        <f>E46*G46</f>
        <v>0</v>
      </c>
      <c r="I46" s="46"/>
      <c r="J46" s="46"/>
    </row>
    <row r="47" spans="2:10" ht="12" customHeight="1" outlineLevel="3">
      <c r="B47" s="18" t="s">
        <v>36</v>
      </c>
      <c r="C47" s="19"/>
      <c r="D47" s="20"/>
      <c r="E47" s="21"/>
      <c r="F47" s="21"/>
      <c r="G47" s="52"/>
      <c r="H47" s="21">
        <f>E47*G47</f>
        <v>0</v>
      </c>
      <c r="I47" s="47"/>
      <c r="J47" s="47"/>
    </row>
    <row r="48" spans="2:10" s="1" customFormat="1" ht="61.5" customHeight="1" outlineLevel="4">
      <c r="B48" s="53" t="str">
        <f>HYPERLINK("http://rusat.tv/neodimovyy-magnit-disk-20kh10mm-sceplenie-11-2-kg-upakovka-1-sht-rexant","Неодимовый магнит диск 20х10мм сцепление 11,2 кг (Упаковка 1 шт) Rexant")</f>
        <v>Неодимовый магнит диск 20х10мм сцепление 11,2 кг (Упаковка 1 шт) Rexant</v>
      </c>
      <c r="C48" s="22">
        <v>10</v>
      </c>
      <c r="D48" s="23">
        <v>3691</v>
      </c>
      <c r="E48" s="24">
        <v>250</v>
      </c>
      <c r="F48" s="25" t="s">
        <v>16</v>
      </c>
      <c r="G48" s="54"/>
      <c r="H48" s="25">
        <f>E48*G48</f>
        <v>0</v>
      </c>
      <c r="I48" s="48"/>
      <c r="J48" s="48"/>
    </row>
    <row r="49" spans="2:10" ht="12" customHeight="1" outlineLevel="2">
      <c r="B49" s="14" t="s">
        <v>37</v>
      </c>
      <c r="C49" s="15"/>
      <c r="D49" s="16"/>
      <c r="E49" s="17"/>
      <c r="F49" s="17"/>
      <c r="G49" s="51"/>
      <c r="H49" s="17">
        <f>E49*G49</f>
        <v>0</v>
      </c>
      <c r="I49" s="46"/>
      <c r="J49" s="46"/>
    </row>
    <row r="50" spans="2:10" s="1" customFormat="1" ht="61.5" customHeight="1" outlineLevel="3">
      <c r="B50" s="53" t="str">
        <f>HYPERLINK("http://rusat.tv/perekhod-gnezdo-f-shteker-tv-proconnect-2","ПЕРЕХОД  гнездо F - штекер TV  PROCONNECT")</f>
        <v>ПЕРЕХОД  гнездо F - штекер TV  PROCONNECT</v>
      </c>
      <c r="C50" s="31">
        <v>1185</v>
      </c>
      <c r="D50" s="23">
        <v>2202</v>
      </c>
      <c r="E50" s="24">
        <v>9</v>
      </c>
      <c r="F50" s="25" t="s">
        <v>16</v>
      </c>
      <c r="G50" s="54"/>
      <c r="H50" s="25">
        <f>E50*G50</f>
        <v>0</v>
      </c>
      <c r="I50" s="48"/>
      <c r="J50" s="48"/>
    </row>
    <row r="51" spans="2:10" s="1" customFormat="1" ht="61.5" customHeight="1" outlineLevel="3">
      <c r="B51" s="53" t="str">
        <f>HYPERLINK("http://rusat.tv/perekhod-gnezdo-f-shteker-tv-uglovoy-proconnect","ПЕРЕХОД  гнездо F - штекер TV  угловой  PROCONNECT")</f>
        <v>ПЕРЕХОД  гнездо F - штекер TV  угловой  PROCONNECT</v>
      </c>
      <c r="C51" s="22">
        <v>363</v>
      </c>
      <c r="D51" s="23">
        <v>1694</v>
      </c>
      <c r="E51" s="24">
        <v>18</v>
      </c>
      <c r="F51" s="25" t="s">
        <v>16</v>
      </c>
      <c r="G51" s="54"/>
      <c r="H51" s="25">
        <f>E51*G51</f>
        <v>0</v>
      </c>
      <c r="I51" s="48"/>
      <c r="J51" s="48"/>
    </row>
    <row r="52" spans="2:10" s="1" customFormat="1" ht="61.5" customHeight="1" outlineLevel="3">
      <c r="B52" s="53" t="str">
        <f>HYPERLINK("http://rusat.tv/perekhod-soedinitel-x3-gnezda-f-f-troynik-proconnect","Переход соединитель x3 гнезда F (F-тройник) PROCONNECT")</f>
        <v>Переход соединитель x3 гнезда F (F-тройник) PROCONNECT</v>
      </c>
      <c r="C52" s="22">
        <v>86</v>
      </c>
      <c r="D52" s="23">
        <v>5531</v>
      </c>
      <c r="E52" s="24">
        <v>11.5</v>
      </c>
      <c r="F52" s="25" t="s">
        <v>16</v>
      </c>
      <c r="G52" s="54"/>
      <c r="H52" s="25">
        <f>E52*G52</f>
        <v>0</v>
      </c>
      <c r="I52" s="48"/>
      <c r="J52" s="48"/>
    </row>
    <row r="53" spans="2:10" ht="12" customHeight="1" outlineLevel="2">
      <c r="B53" s="14" t="s">
        <v>38</v>
      </c>
      <c r="C53" s="15"/>
      <c r="D53" s="16"/>
      <c r="E53" s="17"/>
      <c r="F53" s="17"/>
      <c r="G53" s="51"/>
      <c r="H53" s="17">
        <f>E53*G53</f>
        <v>0</v>
      </c>
      <c r="I53" s="46"/>
      <c r="J53" s="46"/>
    </row>
    <row r="54" spans="2:10" ht="12" customHeight="1" outlineLevel="3">
      <c r="B54" s="18" t="s">
        <v>39</v>
      </c>
      <c r="C54" s="19"/>
      <c r="D54" s="20"/>
      <c r="E54" s="21"/>
      <c r="F54" s="21"/>
      <c r="G54" s="52"/>
      <c r="H54" s="21">
        <f>E54*G54</f>
        <v>0</v>
      </c>
      <c r="I54" s="47"/>
      <c r="J54" s="47"/>
    </row>
    <row r="55" spans="2:10" s="1" customFormat="1" ht="61.5" customHeight="1" outlineLevel="4">
      <c r="B55" s="53" t="str">
        <f>HYPERLINK("http://rusat.tv/perekhodnik-shthdmi-2gnhdmi-provod-gold-rexant","ПЕРЕХОДНИК  шт.HDMI - 2гн.HDMI   (провод)  GOLD  REXANT")</f>
        <v>ПЕРЕХОДНИК  шт.HDMI - 2гн.HDMI   (провод)  GOLD  REXANT</v>
      </c>
      <c r="C55" s="22">
        <v>6</v>
      </c>
      <c r="D55" s="23">
        <v>1938</v>
      </c>
      <c r="E55" s="24">
        <v>350</v>
      </c>
      <c r="F55" s="25" t="s">
        <v>16</v>
      </c>
      <c r="G55" s="54"/>
      <c r="H55" s="25">
        <f>E55*G55</f>
        <v>0</v>
      </c>
      <c r="I55" s="48"/>
      <c r="J55" s="48"/>
    </row>
    <row r="56" spans="2:10" ht="12" customHeight="1" outlineLevel="2">
      <c r="B56" s="14" t="s">
        <v>40</v>
      </c>
      <c r="C56" s="15"/>
      <c r="D56" s="16"/>
      <c r="E56" s="17"/>
      <c r="F56" s="17"/>
      <c r="G56" s="51"/>
      <c r="H56" s="17">
        <f>E56*G56</f>
        <v>0</v>
      </c>
      <c r="I56" s="46"/>
      <c r="J56" s="46"/>
    </row>
    <row r="57" spans="2:10" s="1" customFormat="1" ht="61.5" customHeight="1" outlineLevel="3">
      <c r="B57" s="53" t="str">
        <f>HYPERLINK("http://rusat.tv/rexant-prokhodnoy-adapter-rj-45-8p-8c-utp-gnezdo-gnezdo","rexant Проходной  адаптер, RJ-45(8P-8C)/ UTP гнездо-гнездо")</f>
        <v>rexant Проходной  адаптер, RJ-45(8P-8C)/ UTP гнездо-гнездо</v>
      </c>
      <c r="C57" s="22">
        <v>1</v>
      </c>
      <c r="D57" s="23">
        <v>5526</v>
      </c>
      <c r="E57" s="24">
        <v>45</v>
      </c>
      <c r="F57" s="25" t="s">
        <v>16</v>
      </c>
      <c r="G57" s="54"/>
      <c r="H57" s="25">
        <f>E57*G57</f>
        <v>0</v>
      </c>
      <c r="I57" s="48"/>
      <c r="J57" s="48"/>
    </row>
    <row r="58" spans="2:10" ht="12" customHeight="1" outlineLevel="3">
      <c r="B58" s="18" t="s">
        <v>41</v>
      </c>
      <c r="C58" s="19"/>
      <c r="D58" s="20"/>
      <c r="E58" s="21"/>
      <c r="F58" s="21"/>
      <c r="G58" s="52"/>
      <c r="H58" s="21">
        <f>E58*G58</f>
        <v>0</v>
      </c>
      <c r="I58" s="47"/>
      <c r="J58" s="47"/>
    </row>
    <row r="59" spans="2:10" s="1" customFormat="1" ht="61.5" customHeight="1" outlineLevel="4">
      <c r="B59" s="53" t="str">
        <f>HYPERLINK("http://rusat.tv/dzhek-rj-45-8p8c-cat-5e-ekran-rexant","Джек  RJ-45  8P8C  CAT 5e  (экран)  REXANT")</f>
        <v>Джек  RJ-45  8P8C  CAT 5e  (экран)  REXANT</v>
      </c>
      <c r="C59" s="22">
        <v>44</v>
      </c>
      <c r="D59" s="23">
        <v>1890</v>
      </c>
      <c r="E59" s="24">
        <v>7</v>
      </c>
      <c r="F59" s="25" t="s">
        <v>16</v>
      </c>
      <c r="G59" s="54"/>
      <c r="H59" s="25">
        <f>E59*G59</f>
        <v>0</v>
      </c>
      <c r="I59" s="48"/>
      <c r="J59" s="48"/>
    </row>
    <row r="60" spans="2:10" s="1" customFormat="1" ht="61.5" customHeight="1" outlineLevel="4">
      <c r="B60" s="53" t="str">
        <f>HYPERLINK("http://rusat.tv/dzhek-rj-45-8p8c-cat-5e-proconnect","Джек  RJ-45  8P8C  CAT 5e  PROCONNECT")</f>
        <v>Джек  RJ-45  8P8C  CAT 5e  PROCONNECT</v>
      </c>
      <c r="C60" s="22">
        <v>354</v>
      </c>
      <c r="D60" s="23">
        <v>1685</v>
      </c>
      <c r="E60" s="24">
        <v>3.5</v>
      </c>
      <c r="F60" s="25" t="s">
        <v>16</v>
      </c>
      <c r="G60" s="54"/>
      <c r="H60" s="25">
        <f>E60*G60</f>
        <v>0</v>
      </c>
      <c r="I60" s="48"/>
      <c r="J60" s="48"/>
    </row>
    <row r="61" spans="2:10" ht="12" customHeight="1" outlineLevel="3">
      <c r="B61" s="18" t="s">
        <v>42</v>
      </c>
      <c r="C61" s="19"/>
      <c r="D61" s="20"/>
      <c r="E61" s="21"/>
      <c r="F61" s="21"/>
      <c r="G61" s="52"/>
      <c r="H61" s="21">
        <f>E61*G61</f>
        <v>0</v>
      </c>
      <c r="I61" s="47"/>
      <c r="J61" s="47"/>
    </row>
    <row r="62" spans="2:10" s="1" customFormat="1" ht="61.5" customHeight="1" outlineLevel="4">
      <c r="B62" s="53" t="str">
        <f>HYPERLINK("http://rusat.tv/f-razem-rg-58-rexant","F-разъем RG-58  REXANT")</f>
        <v>F-разъем RG-58  REXANT</v>
      </c>
      <c r="C62" s="22">
        <v>285</v>
      </c>
      <c r="D62" s="23">
        <v>6118</v>
      </c>
      <c r="E62" s="24">
        <v>8.5</v>
      </c>
      <c r="F62" s="25" t="s">
        <v>16</v>
      </c>
      <c r="G62" s="54"/>
      <c r="H62" s="25">
        <f>E62*G62</f>
        <v>0</v>
      </c>
      <c r="I62" s="48"/>
      <c r="J62" s="48"/>
    </row>
    <row r="63" spans="2:10" s="1" customFormat="1" ht="61.5" customHeight="1" outlineLevel="4">
      <c r="B63" s="53" t="str">
        <f>HYPERLINK("http://rusat.tv/perekhod-shteker-f-shteker-f-proconnect","Переход штекер F-штекер F PROCONNECT")</f>
        <v>Переход штекер F-штекер F PROCONNECT</v>
      </c>
      <c r="C63" s="22">
        <v>7</v>
      </c>
      <c r="D63" s="23">
        <v>5163</v>
      </c>
      <c r="E63" s="24">
        <v>30</v>
      </c>
      <c r="F63" s="25" t="s">
        <v>16</v>
      </c>
      <c r="G63" s="54"/>
      <c r="H63" s="25">
        <f>E63*G63</f>
        <v>0</v>
      </c>
      <c r="I63" s="48"/>
      <c r="J63" s="48"/>
    </row>
    <row r="64" spans="2:10" s="1" customFormat="1" ht="61.5" customHeight="1" outlineLevel="4">
      <c r="B64" s="53" t="str">
        <f>HYPERLINK("http://rusat.tv/razem-f-razem-rg-6-gold-proconnect","РАЗЪЕМ  F-разъем  RG-6  GOLD  PROCONNECT")</f>
        <v>РАЗЪЕМ  F-разъем  RG-6  GOLD  PROCONNECT</v>
      </c>
      <c r="C64" s="22">
        <v>99</v>
      </c>
      <c r="D64" s="23">
        <v>1884</v>
      </c>
      <c r="E64" s="24">
        <v>10</v>
      </c>
      <c r="F64" s="25" t="s">
        <v>16</v>
      </c>
      <c r="G64" s="54"/>
      <c r="H64" s="25">
        <f>E64*G64</f>
        <v>0</v>
      </c>
      <c r="I64" s="48"/>
      <c r="J64" s="48"/>
    </row>
    <row r="65" spans="2:10" ht="12" customHeight="1" outlineLevel="3">
      <c r="B65" s="18" t="s">
        <v>43</v>
      </c>
      <c r="C65" s="19"/>
      <c r="D65" s="20"/>
      <c r="E65" s="21"/>
      <c r="F65" s="21"/>
      <c r="G65" s="52"/>
      <c r="H65" s="21">
        <f>E65*G65</f>
        <v>0</v>
      </c>
      <c r="I65" s="47"/>
      <c r="J65" s="47"/>
    </row>
    <row r="66" spans="2:10" s="1" customFormat="1" ht="61.5" customHeight="1" outlineLevel="4">
      <c r="B66" s="53" t="str">
        <f>HYPERLINK("http://rusat.tv/razem-shteker-bnc-pod-vint-s-pruzhinoy-metall-proconnect-paket-bob-1-sht","РАЗЪЁМ  штекер  BNC  под винт  с пружиной  металл  PROCONNECT (ПАКЕТ БОБ) 1 шт")</f>
        <v>РАЗЪЁМ  штекер  BNC  под винт  с пружиной  металл  PROCONNECT (ПАКЕТ БОБ) 1 шт</v>
      </c>
      <c r="C66" s="22">
        <v>33</v>
      </c>
      <c r="D66" s="23">
        <v>1833</v>
      </c>
      <c r="E66" s="24">
        <v>19</v>
      </c>
      <c r="F66" s="25" t="s">
        <v>16</v>
      </c>
      <c r="G66" s="54"/>
      <c r="H66" s="25">
        <f>E66*G66</f>
        <v>0</v>
      </c>
      <c r="I66" s="48"/>
      <c r="J66" s="48"/>
    </row>
    <row r="67" spans="2:10" ht="12" customHeight="1" outlineLevel="2">
      <c r="B67" s="14" t="s">
        <v>44</v>
      </c>
      <c r="C67" s="15"/>
      <c r="D67" s="16"/>
      <c r="E67" s="17"/>
      <c r="F67" s="17"/>
      <c r="G67" s="51"/>
      <c r="H67" s="17">
        <f>E67*G67</f>
        <v>0</v>
      </c>
      <c r="I67" s="46"/>
      <c r="J67" s="46"/>
    </row>
    <row r="68" spans="2:10" ht="12" customHeight="1" outlineLevel="3">
      <c r="B68" s="18" t="s">
        <v>45</v>
      </c>
      <c r="C68" s="19"/>
      <c r="D68" s="20"/>
      <c r="E68" s="21"/>
      <c r="F68" s="21"/>
      <c r="G68" s="52"/>
      <c r="H68" s="21">
        <f>E68*G68</f>
        <v>0</v>
      </c>
      <c r="I68" s="47"/>
      <c r="J68" s="47"/>
    </row>
    <row r="69" spans="2:10" s="1" customFormat="1" ht="61.5" customHeight="1" outlineLevel="4">
      <c r="B69" s="53" t="str">
        <f>HYPERLINK("http://rusat.tv/izolenta-15mm-kh-25m-belaya-rexant-3","Изолента ХБ PROconnect 18 х 0,35 мм, (ролик 7,9 м/80 г)")</f>
        <v>Изолента ХБ PROconnect 18 х 0,35 мм, (ролик 7,9 м/80 г)</v>
      </c>
      <c r="C69" s="22">
        <v>1</v>
      </c>
      <c r="D69" s="23">
        <v>2541</v>
      </c>
      <c r="E69" s="24">
        <v>25</v>
      </c>
      <c r="F69" s="25" t="s">
        <v>16</v>
      </c>
      <c r="G69" s="54"/>
      <c r="H69" s="25">
        <f>E69*G69</f>
        <v>0</v>
      </c>
      <c r="I69" s="48"/>
      <c r="J69" s="48"/>
    </row>
    <row r="70" spans="2:10" ht="12" customHeight="1" outlineLevel="2">
      <c r="B70" s="14" t="s">
        <v>46</v>
      </c>
      <c r="C70" s="15"/>
      <c r="D70" s="16"/>
      <c r="E70" s="17"/>
      <c r="F70" s="17"/>
      <c r="G70" s="51"/>
      <c r="H70" s="17">
        <f>E70*G70</f>
        <v>0</v>
      </c>
      <c r="I70" s="46"/>
      <c r="J70" s="46"/>
    </row>
    <row r="71" spans="2:10" ht="12" customHeight="1" outlineLevel="3">
      <c r="B71" s="18" t="s">
        <v>47</v>
      </c>
      <c r="C71" s="19"/>
      <c r="D71" s="20"/>
      <c r="E71" s="21"/>
      <c r="F71" s="21"/>
      <c r="G71" s="52"/>
      <c r="H71" s="21">
        <f>E71*G71</f>
        <v>0</v>
      </c>
      <c r="I71" s="47"/>
      <c r="J71" s="47"/>
    </row>
    <row r="72" spans="2:10" ht="12" customHeight="1" outlineLevel="4">
      <c r="B72" s="26" t="s">
        <v>48</v>
      </c>
      <c r="C72" s="27"/>
      <c r="D72" s="28"/>
      <c r="E72" s="29"/>
      <c r="F72" s="29"/>
      <c r="G72" s="55"/>
      <c r="H72" s="29">
        <f>E72*G72</f>
        <v>0</v>
      </c>
      <c r="I72" s="49"/>
      <c r="J72" s="49"/>
    </row>
    <row r="73" spans="2:10" s="1" customFormat="1" ht="61.5" customHeight="1" outlineLevel="5">
      <c r="B73" s="53" t="str">
        <f>HYPERLINK("http://rusat.tv/prozhektor-svetodiodnyy-tonkiy-50vt-belyy-2","Прожектор светодиодный тонкий, 150Вт Белый")</f>
        <v>Прожектор светодиодный тонкий, 150Вт Белый</v>
      </c>
      <c r="C73" s="22">
        <v>1</v>
      </c>
      <c r="D73" s="23">
        <v>3192</v>
      </c>
      <c r="E73" s="30">
        <v>2400</v>
      </c>
      <c r="F73" s="25" t="s">
        <v>16</v>
      </c>
      <c r="G73" s="54"/>
      <c r="H73" s="25">
        <f>E73*G73</f>
        <v>0</v>
      </c>
      <c r="I73" s="48"/>
      <c r="J73" s="48"/>
    </row>
    <row r="74" spans="2:10" s="1" customFormat="1" ht="61.5" customHeight="1" outlineLevel="5">
      <c r="B74" s="53" t="str">
        <f>HYPERLINK("http://rusat.tv/prozhektor-svetodiodnyy-tonkiy-70vt-belyy","Прожектор светодиодный тонкий, 70Вт Белый")</f>
        <v>Прожектор светодиодный тонкий, 70Вт Белый</v>
      </c>
      <c r="C74" s="22">
        <v>1</v>
      </c>
      <c r="D74" s="23">
        <v>3190</v>
      </c>
      <c r="E74" s="30">
        <v>1000</v>
      </c>
      <c r="F74" s="25" t="s">
        <v>16</v>
      </c>
      <c r="G74" s="54"/>
      <c r="H74" s="25">
        <f>E74*G74</f>
        <v>0</v>
      </c>
      <c r="I74" s="48"/>
      <c r="J74" s="48"/>
    </row>
    <row r="75" spans="2:10" ht="12" customHeight="1" outlineLevel="2">
      <c r="B75" s="14" t="s">
        <v>49</v>
      </c>
      <c r="C75" s="15"/>
      <c r="D75" s="16"/>
      <c r="E75" s="17"/>
      <c r="F75" s="17"/>
      <c r="G75" s="51"/>
      <c r="H75" s="17">
        <f>E75*G75</f>
        <v>0</v>
      </c>
      <c r="I75" s="46"/>
      <c r="J75" s="46"/>
    </row>
    <row r="76" spans="2:10" ht="12" customHeight="1" outlineLevel="3">
      <c r="B76" s="18" t="s">
        <v>50</v>
      </c>
      <c r="C76" s="19"/>
      <c r="D76" s="20"/>
      <c r="E76" s="21"/>
      <c r="F76" s="21"/>
      <c r="G76" s="52"/>
      <c r="H76" s="21">
        <f>E76*G76</f>
        <v>0</v>
      </c>
      <c r="I76" s="47"/>
      <c r="J76" s="47"/>
    </row>
    <row r="77" spans="2:10" s="1" customFormat="1" ht="61.5" customHeight="1" outlineLevel="4">
      <c r="B77" s="53" t="str">
        <f>HYPERLINK("http://rusat.tv/setevoy-filtr-proconnect-standard-4-gnezda-3-m-3kh075-mm-s-z-avtovykl-belyy","Сетевой фильтр PROconnect STANDARD 4 гнезда, 3 м, 3х0.75 мм², с/з + автовыкл. , белый")</f>
        <v>Сетевой фильтр PROconnect STANDARD 4 гнезда, 3 м, 3х0.75 мм², с/з + автовыкл. , белый</v>
      </c>
      <c r="C77" s="22">
        <v>1</v>
      </c>
      <c r="D77" s="23">
        <v>6258</v>
      </c>
      <c r="E77" s="24">
        <v>550</v>
      </c>
      <c r="F77" s="25" t="s">
        <v>16</v>
      </c>
      <c r="G77" s="54"/>
      <c r="H77" s="25">
        <f>E77*G77</f>
        <v>0</v>
      </c>
      <c r="I77" s="48"/>
      <c r="J77" s="48"/>
    </row>
    <row r="78" spans="2:10" s="1" customFormat="1" ht="61.5" customHeight="1" outlineLevel="4">
      <c r="B78" s="53" t="str">
        <f>HYPERLINK("http://rusat.tv/setevoy-filtr-proconnect-standard-4-gnezda-5-m-3kh075-mm-s-z-avtovykl-belyy","Сетевой фильтр PROconnect STANDARD 4 гнезда, 5 м, 3х0.75 мм², с/з + автовыкл. , белый")</f>
        <v>Сетевой фильтр PROconnect STANDARD 4 гнезда, 5 м, 3х0.75 мм², с/з + автовыкл. , белый</v>
      </c>
      <c r="C78" s="22">
        <v>3</v>
      </c>
      <c r="D78" s="23">
        <v>6259</v>
      </c>
      <c r="E78" s="24">
        <v>580</v>
      </c>
      <c r="F78" s="25" t="s">
        <v>16</v>
      </c>
      <c r="G78" s="54"/>
      <c r="H78" s="25">
        <f>E78*G78</f>
        <v>0</v>
      </c>
      <c r="I78" s="48"/>
      <c r="J78" s="48"/>
    </row>
    <row r="79" spans="2:10" s="1" customFormat="1" ht="61.5" customHeight="1" outlineLevel="4">
      <c r="B79" s="53" t="str">
        <f>HYPERLINK("http://rusat.tv/udlinitel-rexant-3-gnezda-3-m-2kh075-mm-b-z-belyy-sdelano-v-rossii-","Удлинитель REXANT 3 гнезда, 3 м, 2х0.75 мм², б/з, белый (Сделано в России)")</f>
        <v>Удлинитель REXANT 3 гнезда, 3 м, 2х0.75 мм², б/з, белый (Сделано в России)</v>
      </c>
      <c r="C79" s="22">
        <v>1</v>
      </c>
      <c r="D79" s="23">
        <v>5934</v>
      </c>
      <c r="E79" s="24">
        <v>260</v>
      </c>
      <c r="F79" s="25" t="s">
        <v>16</v>
      </c>
      <c r="G79" s="54"/>
      <c r="H79" s="25">
        <f>E79*G79</f>
        <v>0</v>
      </c>
      <c r="I79" s="48"/>
      <c r="J79" s="48"/>
    </row>
    <row r="80" spans="2:10" ht="12" customHeight="1" outlineLevel="3">
      <c r="B80" s="18" t="s">
        <v>51</v>
      </c>
      <c r="C80" s="19"/>
      <c r="D80" s="20"/>
      <c r="E80" s="21"/>
      <c r="F80" s="21"/>
      <c r="G80" s="52"/>
      <c r="H80" s="21">
        <f>E80*G80</f>
        <v>0</v>
      </c>
      <c r="I80" s="47"/>
      <c r="J80" s="47"/>
    </row>
    <row r="81" spans="2:10" s="1" customFormat="1" ht="61.5" customHeight="1" outlineLevel="4">
      <c r="B81" s="53" t="str">
        <f>HYPERLINK("http://rusat.tv/setevoy-filtr-4-gnezda-15-m-3kh0-75-mm-s-z-standart-belyy-proconnect","Сетевой фильтр 4 гнезда 1.5 м,3х0,75 мм² с/з STANDART белый PROCONNECT")</f>
        <v>Сетевой фильтр 4 гнезда 1.5 м,3х0,75 мм² с/з STANDART белый PROCONNECT</v>
      </c>
      <c r="C81" s="22">
        <v>1</v>
      </c>
      <c r="D81" s="23">
        <v>5382</v>
      </c>
      <c r="E81" s="24">
        <v>230</v>
      </c>
      <c r="F81" s="25" t="s">
        <v>16</v>
      </c>
      <c r="G81" s="54"/>
      <c r="H81" s="25">
        <f>E81*G81</f>
        <v>0</v>
      </c>
      <c r="I81" s="48"/>
      <c r="J81" s="48"/>
    </row>
    <row r="82" spans="2:10" ht="12" customHeight="1" outlineLevel="2">
      <c r="B82" s="14" t="s">
        <v>52</v>
      </c>
      <c r="C82" s="15"/>
      <c r="D82" s="16"/>
      <c r="E82" s="17"/>
      <c r="F82" s="17"/>
      <c r="G82" s="51"/>
      <c r="H82" s="17">
        <f>E82*G82</f>
        <v>0</v>
      </c>
      <c r="I82" s="46"/>
      <c r="J82" s="46"/>
    </row>
    <row r="83" spans="2:10" s="1" customFormat="1" ht="61.5" customHeight="1" outlineLevel="3">
      <c r="B83" s="53" t="str">
        <f>HYPERLINK("http://rusat.tv/rexant-stabilizator-napryazheniya-rexant-asn-1500-1-c","Rexant Стабилизатор напряжения Rexant АСН -1500/1-Ц")</f>
        <v>Rexant Стабилизатор напряжения Rexant АСН -1500/1-Ц</v>
      </c>
      <c r="C83" s="22">
        <v>1</v>
      </c>
      <c r="D83" s="23">
        <v>9346</v>
      </c>
      <c r="E83" s="30">
        <v>3600</v>
      </c>
      <c r="F83" s="25" t="s">
        <v>16</v>
      </c>
      <c r="G83" s="54"/>
      <c r="H83" s="25">
        <f>E83*G83</f>
        <v>0</v>
      </c>
      <c r="I83" s="48"/>
      <c r="J83" s="48"/>
    </row>
    <row r="84" spans="2:10" ht="12" customHeight="1" outlineLevel="2">
      <c r="B84" s="14" t="s">
        <v>53</v>
      </c>
      <c r="C84" s="15"/>
      <c r="D84" s="16"/>
      <c r="E84" s="17"/>
      <c r="F84" s="17"/>
      <c r="G84" s="51"/>
      <c r="H84" s="17">
        <f>E84*G84</f>
        <v>0</v>
      </c>
      <c r="I84" s="46"/>
      <c r="J84" s="46"/>
    </row>
    <row r="85" spans="2:10" ht="24" customHeight="1" outlineLevel="3">
      <c r="B85" s="18" t="s">
        <v>54</v>
      </c>
      <c r="C85" s="19"/>
      <c r="D85" s="20"/>
      <c r="E85" s="21"/>
      <c r="F85" s="21"/>
      <c r="G85" s="52"/>
      <c r="H85" s="21">
        <f>E85*G85</f>
        <v>0</v>
      </c>
      <c r="I85" s="47"/>
      <c r="J85" s="47"/>
    </row>
    <row r="86" spans="2:10" s="1" customFormat="1" ht="61.5" customHeight="1" outlineLevel="4">
      <c r="B86" s="53" t="str">
        <f>HYPERLINK("http://rusat.tv/ultrazvukovoy-otpugivatel-gryzunov-rexant","Ультразвуковой отпугиватель грызунов REXANT")</f>
        <v>Ультразвуковой отпугиватель грызунов REXANT</v>
      </c>
      <c r="C86" s="22">
        <v>7</v>
      </c>
      <c r="D86" s="23">
        <v>1855</v>
      </c>
      <c r="E86" s="24">
        <v>280</v>
      </c>
      <c r="F86" s="25" t="s">
        <v>16</v>
      </c>
      <c r="G86" s="54"/>
      <c r="H86" s="25">
        <f>E86*G86</f>
        <v>0</v>
      </c>
      <c r="I86" s="48"/>
      <c r="J86" s="48"/>
    </row>
    <row r="87" spans="2:10" ht="12" customHeight="1" outlineLevel="2">
      <c r="B87" s="14" t="s">
        <v>55</v>
      </c>
      <c r="C87" s="15"/>
      <c r="D87" s="16"/>
      <c r="E87" s="17"/>
      <c r="F87" s="17"/>
      <c r="G87" s="51"/>
      <c r="H87" s="17">
        <f>E87*G87</f>
        <v>0</v>
      </c>
      <c r="I87" s="46"/>
      <c r="J87" s="46"/>
    </row>
    <row r="88" spans="2:10" s="1" customFormat="1" ht="61.5" customHeight="1" outlineLevel="3">
      <c r="B88" s="53" t="str">
        <f>HYPERLINK("http://rusat.tv/fonar-dlya-samooborony-rexant-rx-440","Фонарь для самообороны Rexant rx-440")</f>
        <v>Фонарь для самообороны Rexant rx-440</v>
      </c>
      <c r="C88" s="22">
        <v>2</v>
      </c>
      <c r="D88" s="23">
        <v>1925</v>
      </c>
      <c r="E88" s="24">
        <v>700</v>
      </c>
      <c r="F88" s="25" t="s">
        <v>16</v>
      </c>
      <c r="G88" s="54"/>
      <c r="H88" s="25">
        <f>E88*G88</f>
        <v>0</v>
      </c>
      <c r="I88" s="48"/>
      <c r="J88" s="48"/>
    </row>
    <row r="89" spans="2:10" ht="12" customHeight="1" outlineLevel="2">
      <c r="B89" s="14" t="s">
        <v>56</v>
      </c>
      <c r="C89" s="15"/>
      <c r="D89" s="16"/>
      <c r="E89" s="17"/>
      <c r="F89" s="17"/>
      <c r="G89" s="51"/>
      <c r="H89" s="17">
        <f>E89*G89</f>
        <v>0</v>
      </c>
      <c r="I89" s="46"/>
      <c r="J89" s="46"/>
    </row>
    <row r="90" spans="2:10" ht="12" customHeight="1" outlineLevel="3">
      <c r="B90" s="18" t="s">
        <v>57</v>
      </c>
      <c r="C90" s="19"/>
      <c r="D90" s="20"/>
      <c r="E90" s="21"/>
      <c r="F90" s="21"/>
      <c r="G90" s="52"/>
      <c r="H90" s="21">
        <f>E90*G90</f>
        <v>0</v>
      </c>
      <c r="I90" s="47"/>
      <c r="J90" s="47"/>
    </row>
    <row r="91" spans="2:10" ht="12" customHeight="1" outlineLevel="4">
      <c r="B91" s="26" t="s">
        <v>58</v>
      </c>
      <c r="C91" s="27"/>
      <c r="D91" s="28"/>
      <c r="E91" s="29"/>
      <c r="F91" s="29"/>
      <c r="G91" s="55"/>
      <c r="H91" s="29">
        <f>E91*G91</f>
        <v>0</v>
      </c>
      <c r="I91" s="49"/>
      <c r="J91" s="49"/>
    </row>
    <row r="92" spans="2:10" ht="12" customHeight="1" outlineLevel="5">
      <c r="B92" s="32" t="s">
        <v>59</v>
      </c>
      <c r="C92" s="33"/>
      <c r="D92" s="34"/>
      <c r="E92" s="35"/>
      <c r="F92" s="35"/>
      <c r="G92" s="56"/>
      <c r="H92" s="35">
        <f>E92*G92</f>
        <v>0</v>
      </c>
      <c r="I92" s="48"/>
      <c r="J92" s="48"/>
    </row>
    <row r="93" spans="2:10" s="1" customFormat="1" ht="61.5" customHeight="1" outlineLevel="6">
      <c r="B93" s="53" t="str">
        <f>HYPERLINK("http://rusat.tv/svetilnik-svetodiodnyy-nastennyy-na-solnechnoy-bataree-slc-60-lamper","Светильник светодиодный, настенный на солнечной батарее (SLC-60)  LAMPER")</f>
        <v>Светильник светодиодный, настенный на солнечной батарее (SLC-60)  LAMPER</v>
      </c>
      <c r="C93" s="22">
        <v>5</v>
      </c>
      <c r="D93" s="23">
        <v>4705</v>
      </c>
      <c r="E93" s="24">
        <v>330</v>
      </c>
      <c r="F93" s="25" t="s">
        <v>16</v>
      </c>
      <c r="G93" s="54"/>
      <c r="H93" s="25">
        <f>E93*G93</f>
        <v>0</v>
      </c>
      <c r="I93" s="48"/>
      <c r="J93" s="48"/>
    </row>
    <row r="94" spans="2:10" s="1" customFormat="1" ht="61.5" customHeight="1" outlineLevel="6">
      <c r="B94" s="53" t="str">
        <f>HYPERLINK("http://rusat.tv/svetilnik-svetodiodnyy-nastennyy-na-solnechnoy-bataree-s-datchikom-dvizheniya-i-osveshchennosti-fotorele-2","Светильник светодиодный, настенный на солнечной батарее с датчиком движения и освещенности (фотореле")</f>
        <v>Светильник светодиодный, настенный на солнечной батарее с датчиком движения и освещенности (фотореле</v>
      </c>
      <c r="C94" s="22">
        <v>6</v>
      </c>
      <c r="D94" s="23">
        <v>4695</v>
      </c>
      <c r="E94" s="24">
        <v>470</v>
      </c>
      <c r="F94" s="25" t="s">
        <v>16</v>
      </c>
      <c r="G94" s="54"/>
      <c r="H94" s="25">
        <f>E94*G94</f>
        <v>0</v>
      </c>
      <c r="I94" s="48"/>
      <c r="J94" s="48"/>
    </row>
    <row r="95" spans="2:10" s="1" customFormat="1" ht="61.5" customHeight="1" outlineLevel="6">
      <c r="B95" s="53" t="str">
        <f>HYPERLINK("http://rusat.tv/svetilnik-svetodiodnyy-nastennyy-na-solnechnoy-bataree-s-kronshteynom-lamper","Светильник светодиодный, настенный на солнечной батарее с кронштейном  LAMPER")</f>
        <v>Светильник светодиодный, настенный на солнечной батарее с кронштейном  LAMPER</v>
      </c>
      <c r="C95" s="22">
        <v>5</v>
      </c>
      <c r="D95" s="23">
        <v>4704</v>
      </c>
      <c r="E95" s="24">
        <v>400</v>
      </c>
      <c r="F95" s="25" t="s">
        <v>16</v>
      </c>
      <c r="G95" s="54"/>
      <c r="H95" s="25">
        <f>E95*G95</f>
        <v>0</v>
      </c>
      <c r="I95" s="48"/>
      <c r="J95" s="48"/>
    </row>
    <row r="96" spans="2:10" ht="12" customHeight="1" outlineLevel="2">
      <c r="B96" s="14" t="s">
        <v>60</v>
      </c>
      <c r="C96" s="15"/>
      <c r="D96" s="16"/>
      <c r="E96" s="17"/>
      <c r="F96" s="17"/>
      <c r="G96" s="51"/>
      <c r="H96" s="17">
        <f>E96*G96</f>
        <v>0</v>
      </c>
      <c r="I96" s="46"/>
      <c r="J96" s="46"/>
    </row>
    <row r="97" spans="2:10" ht="12" customHeight="1" outlineLevel="3">
      <c r="B97" s="18" t="s">
        <v>61</v>
      </c>
      <c r="C97" s="19"/>
      <c r="D97" s="20"/>
      <c r="E97" s="21"/>
      <c r="F97" s="21"/>
      <c r="G97" s="52"/>
      <c r="H97" s="21">
        <f>E97*G97</f>
        <v>0</v>
      </c>
      <c r="I97" s="47"/>
      <c r="J97" s="47"/>
    </row>
    <row r="98" spans="2:10" ht="12" customHeight="1" outlineLevel="4">
      <c r="B98" s="26" t="s">
        <v>62</v>
      </c>
      <c r="C98" s="27"/>
      <c r="D98" s="28"/>
      <c r="E98" s="29"/>
      <c r="F98" s="29"/>
      <c r="G98" s="55"/>
      <c r="H98" s="29">
        <f>E98*G98</f>
        <v>0</v>
      </c>
      <c r="I98" s="49"/>
      <c r="J98" s="49"/>
    </row>
    <row r="99" spans="2:10" s="1" customFormat="1" ht="61.5" customHeight="1" outlineLevel="5">
      <c r="B99" s="53" t="str">
        <f>HYPERLINK("http://rusat.tv/delitel-hdmi-1x4-plastikovyy-korpus-rexant","Делитель HDMI 1x4 пластиковый корпус  REXANT")</f>
        <v>Делитель HDMI 1x4 пластиковый корпус  REXANT</v>
      </c>
      <c r="C99" s="22">
        <v>2</v>
      </c>
      <c r="D99" s="23">
        <v>2575</v>
      </c>
      <c r="E99" s="30">
        <v>1900</v>
      </c>
      <c r="F99" s="25" t="s">
        <v>16</v>
      </c>
      <c r="G99" s="54"/>
      <c r="H99" s="25">
        <f>E99*G99</f>
        <v>0</v>
      </c>
      <c r="I99" s="48"/>
      <c r="J99" s="48"/>
    </row>
    <row r="100" spans="2:10" s="1" customFormat="1" ht="61.5" customHeight="1" outlineLevel="5">
      <c r="B100" s="53" t="str">
        <f>HYPERLINK("http://rusat.tv/konverter-hdmi-na-3-rca-rexant","Конвертер HDMI на 3 RCA REXANT")</f>
        <v>Конвертер HDMI на 3 RCA REXANT</v>
      </c>
      <c r="C100" s="22">
        <v>2</v>
      </c>
      <c r="D100" s="23">
        <v>1815</v>
      </c>
      <c r="E100" s="30">
        <v>2600</v>
      </c>
      <c r="F100" s="25" t="s">
        <v>16</v>
      </c>
      <c r="G100" s="54"/>
      <c r="H100" s="25">
        <f>E100*G100</f>
        <v>0</v>
      </c>
      <c r="I100" s="48"/>
      <c r="J100" s="48"/>
    </row>
    <row r="101" spans="2:10" s="1" customFormat="1" ht="61.5" customHeight="1" outlineLevel="5">
      <c r="B101" s="53" t="str">
        <f>HYPERLINK("http://rusat.tv/pereklyuchatel-hdmi-3x1-metall-rexant","Переключатель HDMI 3x1, металл REXANT")</f>
        <v>Переключатель HDMI 3x1, металл REXANT</v>
      </c>
      <c r="C101" s="22">
        <v>1</v>
      </c>
      <c r="D101" s="23">
        <v>5506</v>
      </c>
      <c r="E101" s="30">
        <v>1650</v>
      </c>
      <c r="F101" s="25" t="s">
        <v>16</v>
      </c>
      <c r="G101" s="54"/>
      <c r="H101" s="25">
        <f>E101*G101</f>
        <v>0</v>
      </c>
      <c r="I101" s="48"/>
      <c r="J101" s="48"/>
    </row>
    <row r="102" spans="2:10" s="1" customFormat="1" ht="61.5" customHeight="1" outlineLevel="5">
      <c r="B102" s="53" t="str">
        <f>HYPERLINK("http://rusat.tv/perekhodnik-shthdmi-gnvga-provod-rexant","ПЕРЕХОДНИК  шт.HDMI - гн.VGA (провод)  REXANT")</f>
        <v>ПЕРЕХОДНИК  шт.HDMI - гн.VGA (провод)  REXANT</v>
      </c>
      <c r="C102" s="22">
        <v>2</v>
      </c>
      <c r="D102" s="23">
        <v>2629</v>
      </c>
      <c r="E102" s="24">
        <v>375</v>
      </c>
      <c r="F102" s="25" t="s">
        <v>16</v>
      </c>
      <c r="G102" s="54"/>
      <c r="H102" s="25">
        <f>E102*G102</f>
        <v>0</v>
      </c>
      <c r="I102" s="48"/>
      <c r="J102" s="48"/>
    </row>
    <row r="103" spans="2:10" ht="12" customHeight="1" outlineLevel="4">
      <c r="B103" s="26" t="s">
        <v>63</v>
      </c>
      <c r="C103" s="27"/>
      <c r="D103" s="28"/>
      <c r="E103" s="29"/>
      <c r="F103" s="29"/>
      <c r="G103" s="55"/>
      <c r="H103" s="29">
        <f>E103*G103</f>
        <v>0</v>
      </c>
      <c r="I103" s="49"/>
      <c r="J103" s="49"/>
    </row>
    <row r="104" spans="2:10" s="1" customFormat="1" ht="61.5" customHeight="1" outlineLevel="5">
      <c r="B104" s="53" t="str">
        <f>HYPERLINK("http://rusat.tv/shnur-rexant-3-rca-3rca-3m-chernyy","Шнур Rexant  3 RCA-3RCA 3м, черный")</f>
        <v>Шнур Rexant  3 RCA-3RCA 3м, черный</v>
      </c>
      <c r="C104" s="22">
        <v>2</v>
      </c>
      <c r="D104" s="23">
        <v>5517</v>
      </c>
      <c r="E104" s="24">
        <v>80</v>
      </c>
      <c r="F104" s="25" t="s">
        <v>16</v>
      </c>
      <c r="G104" s="54"/>
      <c r="H104" s="25">
        <f>E104*G104</f>
        <v>0</v>
      </c>
      <c r="I104" s="48"/>
      <c r="J104" s="48"/>
    </row>
    <row r="105" spans="2:10" ht="12" customHeight="1" outlineLevel="4">
      <c r="B105" s="26" t="s">
        <v>64</v>
      </c>
      <c r="C105" s="27"/>
      <c r="D105" s="28"/>
      <c r="E105" s="29"/>
      <c r="F105" s="29"/>
      <c r="G105" s="55"/>
      <c r="H105" s="29">
        <f>E105*G105</f>
        <v>0</v>
      </c>
      <c r="I105" s="49"/>
      <c r="J105" s="49"/>
    </row>
    <row r="106" spans="2:10" s="1" customFormat="1" ht="61.5" customHeight="1" outlineLevel="5">
      <c r="B106" s="53" t="str">
        <f>HYPERLINK("http://rusat.tv/shnur-toslink-3m-rexant","Шнур Toslink 3М REXANT")</f>
        <v>Шнур Toslink 3М REXANT</v>
      </c>
      <c r="C106" s="22">
        <v>2</v>
      </c>
      <c r="D106" s="23">
        <v>3166</v>
      </c>
      <c r="E106" s="24">
        <v>200</v>
      </c>
      <c r="F106" s="25" t="s">
        <v>16</v>
      </c>
      <c r="G106" s="54"/>
      <c r="H106" s="25">
        <f>E106*G106</f>
        <v>0</v>
      </c>
      <c r="I106" s="48"/>
      <c r="J106" s="48"/>
    </row>
    <row r="107" spans="2:10" ht="24" customHeight="1" outlineLevel="3">
      <c r="B107" s="18" t="s">
        <v>65</v>
      </c>
      <c r="C107" s="19"/>
      <c r="D107" s="20"/>
      <c r="E107" s="21"/>
      <c r="F107" s="21"/>
      <c r="G107" s="52"/>
      <c r="H107" s="21">
        <f>E107*G107</f>
        <v>0</v>
      </c>
      <c r="I107" s="47"/>
      <c r="J107" s="47"/>
    </row>
    <row r="108" spans="2:10" s="1" customFormat="1" ht="61.5" customHeight="1" outlineLevel="4">
      <c r="B108" s="53" t="str">
        <f>HYPERLINK("http://rusat.tv/patch-kord-utp-kat-5e-dlina-1-5-metra-neekranirovannyy-seryy-rexant","Патч-корд UTP кат. 5e, длина 1,5 метра, неэкранированный, серый  REXANT")</f>
        <v>Патч-корд UTP кат. 5e, длина 1,5 метра, неэкранированный, серый  REXANT</v>
      </c>
      <c r="C108" s="22">
        <v>6</v>
      </c>
      <c r="D108" s="23">
        <v>5522</v>
      </c>
      <c r="E108" s="24">
        <v>55</v>
      </c>
      <c r="F108" s="25" t="s">
        <v>16</v>
      </c>
      <c r="G108" s="54"/>
      <c r="H108" s="25">
        <f>E108*G108</f>
        <v>0</v>
      </c>
      <c r="I108" s="48"/>
      <c r="J108" s="48"/>
    </row>
    <row r="109" spans="2:10" ht="12" customHeight="1" outlineLevel="2">
      <c r="B109" s="14" t="s">
        <v>66</v>
      </c>
      <c r="C109" s="15"/>
      <c r="D109" s="16"/>
      <c r="E109" s="17"/>
      <c r="F109" s="17"/>
      <c r="G109" s="51"/>
      <c r="H109" s="17">
        <f>E109*G109</f>
        <v>0</v>
      </c>
      <c r="I109" s="46"/>
      <c r="J109" s="46"/>
    </row>
    <row r="110" spans="2:10" s="1" customFormat="1" ht="61.5" customHeight="1" outlineLevel="3">
      <c r="B110" s="53" t="str">
        <f>HYPERLINK("http://rusat.tv/vesy-bezmen-do-50-kg-elektronnye-rexant","Весы - безмен до 50 кг (электронные) REXANT")</f>
        <v>Весы - безмен до 50 кг (электронные) REXANT</v>
      </c>
      <c r="C110" s="22">
        <v>6</v>
      </c>
      <c r="D110" s="23">
        <v>4035</v>
      </c>
      <c r="E110" s="24">
        <v>400</v>
      </c>
      <c r="F110" s="25" t="s">
        <v>16</v>
      </c>
      <c r="G110" s="54"/>
      <c r="H110" s="25">
        <f>E110*G110</f>
        <v>0</v>
      </c>
      <c r="I110" s="48"/>
      <c r="J110" s="48"/>
    </row>
    <row r="111" spans="2:10" ht="12" customHeight="1" outlineLevel="2">
      <c r="B111" s="14" t="s">
        <v>67</v>
      </c>
      <c r="C111" s="15"/>
      <c r="D111" s="16"/>
      <c r="E111" s="17"/>
      <c r="F111" s="17"/>
      <c r="G111" s="51"/>
      <c r="H111" s="17">
        <f>E111*G111</f>
        <v>0</v>
      </c>
      <c r="I111" s="46"/>
      <c r="J111" s="46"/>
    </row>
    <row r="112" spans="2:10" ht="12" customHeight="1" outlineLevel="3">
      <c r="B112" s="18" t="s">
        <v>68</v>
      </c>
      <c r="C112" s="19"/>
      <c r="D112" s="20"/>
      <c r="E112" s="21"/>
      <c r="F112" s="21"/>
      <c r="G112" s="52"/>
      <c r="H112" s="21">
        <f>E112*G112</f>
        <v>0</v>
      </c>
      <c r="I112" s="47"/>
      <c r="J112" s="47"/>
    </row>
    <row r="113" spans="2:10" ht="12" customHeight="1" outlineLevel="4">
      <c r="B113" s="26" t="s">
        <v>69</v>
      </c>
      <c r="C113" s="27"/>
      <c r="D113" s="28"/>
      <c r="E113" s="29"/>
      <c r="F113" s="29"/>
      <c r="G113" s="55"/>
      <c r="H113" s="29">
        <f>E113*G113</f>
        <v>0</v>
      </c>
      <c r="I113" s="49"/>
      <c r="J113" s="49"/>
    </row>
    <row r="114" spans="2:10" s="1" customFormat="1" ht="61.5" customHeight="1" outlineLevel="5">
      <c r="B114" s="53" t="str">
        <f>HYPERLINK("http://rusat.tv/datchik-dvizheniya-k-prozhektoru-ddpr-02-120-1200-vt-10-2000-lk-12-m-10-420-sek-ip44-rexant","Датчик движения к прожектору ДДПР 02, 120°, 1200 Вт, 10-2000 Лк, 12 м, 10-420 сек. IP44  REXANT")</f>
        <v>Датчик движения к прожектору ДДПР 02, 120°, 1200 Вт, 10-2000 Лк, 12 м, 10-420 сек. IP44  REXANT</v>
      </c>
      <c r="C114" s="22">
        <v>1</v>
      </c>
      <c r="D114" s="23">
        <v>4684</v>
      </c>
      <c r="E114" s="24">
        <v>360</v>
      </c>
      <c r="F114" s="25" t="s">
        <v>16</v>
      </c>
      <c r="G114" s="54"/>
      <c r="H114" s="25">
        <f>E114*G114</f>
        <v>0</v>
      </c>
      <c r="I114" s="48"/>
      <c r="J114" s="48"/>
    </row>
  </sheetData>
  <sheetProtection sheet="1" objects="1" scenarios="1"/>
  <mergeCells count="108">
    <mergeCell ref="I106:J106"/>
    <mergeCell ref="I107:J107"/>
    <mergeCell ref="I108:J108"/>
    <mergeCell ref="I109:J109"/>
    <mergeCell ref="I110:J110"/>
    <mergeCell ref="I111:J111"/>
    <mergeCell ref="I112:J112"/>
    <mergeCell ref="I113:J113"/>
    <mergeCell ref="I114:J114"/>
    <mergeCell ref="I97:J97"/>
    <mergeCell ref="I98:J98"/>
    <mergeCell ref="I99:J99"/>
    <mergeCell ref="I100:J100"/>
    <mergeCell ref="I101:J101"/>
    <mergeCell ref="I102:J102"/>
    <mergeCell ref="I103:J103"/>
    <mergeCell ref="I104:J104"/>
    <mergeCell ref="I105:J105"/>
    <mergeCell ref="I88:J88"/>
    <mergeCell ref="I89:J89"/>
    <mergeCell ref="I90:J90"/>
    <mergeCell ref="I91:J91"/>
    <mergeCell ref="I92:J92"/>
    <mergeCell ref="I93:J93"/>
    <mergeCell ref="I94:J94"/>
    <mergeCell ref="I95:J95"/>
    <mergeCell ref="I96:J96"/>
    <mergeCell ref="I79:J79"/>
    <mergeCell ref="I80:J80"/>
    <mergeCell ref="I81:J81"/>
    <mergeCell ref="I82:J82"/>
    <mergeCell ref="I83:J83"/>
    <mergeCell ref="I84:J84"/>
    <mergeCell ref="I85:J85"/>
    <mergeCell ref="I86:J86"/>
    <mergeCell ref="I87:J87"/>
    <mergeCell ref="I70:J70"/>
    <mergeCell ref="I71:J71"/>
    <mergeCell ref="I72:J72"/>
    <mergeCell ref="I73:J73"/>
    <mergeCell ref="I74:J74"/>
    <mergeCell ref="I75:J75"/>
    <mergeCell ref="I76:J76"/>
    <mergeCell ref="I77:J77"/>
    <mergeCell ref="I78:J78"/>
    <mergeCell ref="I61:J61"/>
    <mergeCell ref="I62:J62"/>
    <mergeCell ref="I63:J63"/>
    <mergeCell ref="I64:J64"/>
    <mergeCell ref="I65:J65"/>
    <mergeCell ref="I66:J66"/>
    <mergeCell ref="I67:J67"/>
    <mergeCell ref="I68:J68"/>
    <mergeCell ref="I69:J69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B10:B11"/>
    <mergeCell ref="C10:C11"/>
    <mergeCell ref="D10:D11"/>
    <mergeCell ref="E10:H10"/>
    <mergeCell ref="I10:J11"/>
    <mergeCell ref="I12:J12"/>
    <mergeCell ref="I13:J13"/>
    <mergeCell ref="I14:J14"/>
    <mergeCell ref="I15:J15"/>
  </mergeCells>
  <dataValidations count="102">
    <dataValidation type="whole" allowBlank="1" showInputMessage="1" showErrorMessage="1" errorTitle="Некоректные данные" sqref="G13">
      <formula1>0</formula1>
      <formula2>9999</formula2>
    </dataValidation>
    <dataValidation type="whole" allowBlank="1" showInputMessage="1" showErrorMessage="1" errorTitle="Некоректные данные" sqref="G14">
      <formula1>0</formula1>
      <formula2>9999</formula2>
    </dataValidation>
    <dataValidation type="whole" allowBlank="1" showInputMessage="1" showErrorMessage="1" errorTitle="Некоректные данные" sqref="G15">
      <formula1>0</formula1>
      <formula2>9999</formula2>
    </dataValidation>
    <dataValidation type="whole" allowBlank="1" showInputMessage="1" showErrorMessage="1" errorTitle="Некоректные данные" sqref="G16">
      <formula1>0</formula1>
      <formula2>9999</formula2>
    </dataValidation>
    <dataValidation type="whole" allowBlank="1" showInputMessage="1" showErrorMessage="1" errorTitle="Некоректные данные" sqref="G17">
      <formula1>0</formula1>
      <formula2>9999</formula2>
    </dataValidation>
    <dataValidation type="whole" allowBlank="1" showInputMessage="1" showErrorMessage="1" errorTitle="Некоректные данные" sqref="G18">
      <formula1>0</formula1>
      <formula2>9999</formula2>
    </dataValidation>
    <dataValidation type="whole" allowBlank="1" showInputMessage="1" showErrorMessage="1" errorTitle="Некоректные данные" sqref="G19">
      <formula1>0</formula1>
      <formula2>9999</formula2>
    </dataValidation>
    <dataValidation type="whole" allowBlank="1" showInputMessage="1" showErrorMessage="1" errorTitle="Некоректные данные" sqref="G20">
      <formula1>0</formula1>
      <formula2>9999</formula2>
    </dataValidation>
    <dataValidation type="whole" allowBlank="1" showInputMessage="1" showErrorMessage="1" errorTitle="Некоректные данные" sqref="G21">
      <formula1>0</formula1>
      <formula2>9999</formula2>
    </dataValidation>
    <dataValidation type="whole" allowBlank="1" showInputMessage="1" showErrorMessage="1" errorTitle="Некоректные данные" sqref="G22">
      <formula1>0</formula1>
      <formula2>9999</formula2>
    </dataValidation>
    <dataValidation type="whole" allowBlank="1" showInputMessage="1" showErrorMessage="1" errorTitle="Некоректные данные" sqref="G23">
      <formula1>0</formula1>
      <formula2>9999</formula2>
    </dataValidation>
    <dataValidation type="whole" allowBlank="1" showInputMessage="1" showErrorMessage="1" errorTitle="Некоректные данные" sqref="G24">
      <formula1>0</formula1>
      <formula2>9999</formula2>
    </dataValidation>
    <dataValidation type="whole" allowBlank="1" showInputMessage="1" showErrorMessage="1" errorTitle="Некоректные данные" sqref="G25">
      <formula1>0</formula1>
      <formula2>9999</formula2>
    </dataValidation>
    <dataValidation type="whole" allowBlank="1" showInputMessage="1" showErrorMessage="1" errorTitle="Некоректные данные" sqref="G26">
      <formula1>0</formula1>
      <formula2>9999</formula2>
    </dataValidation>
    <dataValidation type="whole" allowBlank="1" showInputMessage="1" showErrorMessage="1" errorTitle="Некоректные данные" sqref="G27">
      <formula1>0</formula1>
      <formula2>9999</formula2>
    </dataValidation>
    <dataValidation type="whole" allowBlank="1" showInputMessage="1" showErrorMessage="1" errorTitle="Некоректные данные" sqref="G28">
      <formula1>0</formula1>
      <formula2>9999</formula2>
    </dataValidation>
    <dataValidation type="whole" allowBlank="1" showInputMessage="1" showErrorMessage="1" errorTitle="Некоректные данные" sqref="G29">
      <formula1>0</formula1>
      <formula2>9999</formula2>
    </dataValidation>
    <dataValidation type="whole" allowBlank="1" showInputMessage="1" showErrorMessage="1" errorTitle="Некоректные данные" sqref="G30">
      <formula1>0</formula1>
      <formula2>9999</formula2>
    </dataValidation>
    <dataValidation type="whole" allowBlank="1" showInputMessage="1" showErrorMessage="1" errorTitle="Некоректные данные" sqref="G31">
      <formula1>0</formula1>
      <formula2>9999</formula2>
    </dataValidation>
    <dataValidation type="whole" allowBlank="1" showInputMessage="1" showErrorMessage="1" errorTitle="Некоректные данные" sqref="G32">
      <formula1>0</formula1>
      <formula2>9999</formula2>
    </dataValidation>
    <dataValidation type="whole" allowBlank="1" showInputMessage="1" showErrorMessage="1" errorTitle="Некоректные данные" sqref="G33">
      <formula1>0</formula1>
      <formula2>9999</formula2>
    </dataValidation>
    <dataValidation type="whole" allowBlank="1" showInputMessage="1" showErrorMessage="1" errorTitle="Некоректные данные" sqref="G34">
      <formula1>0</formula1>
      <formula2>9999</formula2>
    </dataValidation>
    <dataValidation type="whole" allowBlank="1" showInputMessage="1" showErrorMessage="1" errorTitle="Некоректные данные" sqref="G35">
      <formula1>0</formula1>
      <formula2>9999</formula2>
    </dataValidation>
    <dataValidation type="whole" allowBlank="1" showInputMessage="1" showErrorMessage="1" errorTitle="Некоректные данные" sqref="G36">
      <formula1>0</formula1>
      <formula2>9999</formula2>
    </dataValidation>
    <dataValidation type="whole" allowBlank="1" showInputMessage="1" showErrorMessage="1" errorTitle="Некоректные данные" sqref="G37">
      <formula1>0</formula1>
      <formula2>9999</formula2>
    </dataValidation>
    <dataValidation type="whole" allowBlank="1" showInputMessage="1" showErrorMessage="1" errorTitle="Некоректные данные" sqref="G38">
      <formula1>0</formula1>
      <formula2>9999</formula2>
    </dataValidation>
    <dataValidation type="whole" allowBlank="1" showInputMessage="1" showErrorMessage="1" errorTitle="Некоректные данные" sqref="G39">
      <formula1>0</formula1>
      <formula2>9999</formula2>
    </dataValidation>
    <dataValidation type="whole" allowBlank="1" showInputMessage="1" showErrorMessage="1" errorTitle="Некоректные данные" sqref="G40">
      <formula1>0</formula1>
      <formula2>9999</formula2>
    </dataValidation>
    <dataValidation type="whole" allowBlank="1" showInputMessage="1" showErrorMessage="1" errorTitle="Некоректные данные" sqref="G41">
      <formula1>0</formula1>
      <formula2>9999</formula2>
    </dataValidation>
    <dataValidation type="whole" allowBlank="1" showInputMessage="1" showErrorMessage="1" errorTitle="Некоректные данные" sqref="G42">
      <formula1>0</formula1>
      <formula2>9999</formula2>
    </dataValidation>
    <dataValidation type="whole" allowBlank="1" showInputMessage="1" showErrorMessage="1" errorTitle="Некоректные данные" sqref="G43">
      <formula1>0</formula1>
      <formula2>9999</formula2>
    </dataValidation>
    <dataValidation type="whole" allowBlank="1" showInputMessage="1" showErrorMessage="1" errorTitle="Некоректные данные" sqref="G44">
      <formula1>0</formula1>
      <formula2>9999</formula2>
    </dataValidation>
    <dataValidation type="whole" allowBlank="1" showInputMessage="1" showErrorMessage="1" errorTitle="Некоректные данные" sqref="G45">
      <formula1>0</formula1>
      <formula2>9999</formula2>
    </dataValidation>
    <dataValidation type="whole" allowBlank="1" showInputMessage="1" showErrorMessage="1" errorTitle="Некоректные данные" sqref="G46">
      <formula1>0</formula1>
      <formula2>9999</formula2>
    </dataValidation>
    <dataValidation type="whole" allowBlank="1" showInputMessage="1" showErrorMessage="1" errorTitle="Некоректные данные" sqref="G47">
      <formula1>0</formula1>
      <formula2>9999</formula2>
    </dataValidation>
    <dataValidation type="whole" allowBlank="1" showInputMessage="1" showErrorMessage="1" errorTitle="Некоректные данные" sqref="G48">
      <formula1>0</formula1>
      <formula2>9999</formula2>
    </dataValidation>
    <dataValidation type="whole" allowBlank="1" showInputMessage="1" showErrorMessage="1" errorTitle="Некоректные данные" sqref="G49">
      <formula1>0</formula1>
      <formula2>9999</formula2>
    </dataValidation>
    <dataValidation type="whole" allowBlank="1" showInputMessage="1" showErrorMessage="1" errorTitle="Некоректные данные" sqref="G50">
      <formula1>0</formula1>
      <formula2>9999</formula2>
    </dataValidation>
    <dataValidation type="whole" allowBlank="1" showInputMessage="1" showErrorMessage="1" errorTitle="Некоректные данные" sqref="G51">
      <formula1>0</formula1>
      <formula2>9999</formula2>
    </dataValidation>
    <dataValidation type="whole" allowBlank="1" showInputMessage="1" showErrorMessage="1" errorTitle="Некоректные данные" sqref="G52">
      <formula1>0</formula1>
      <formula2>9999</formula2>
    </dataValidation>
    <dataValidation type="whole" allowBlank="1" showInputMessage="1" showErrorMessage="1" errorTitle="Некоректные данные" sqref="G53">
      <formula1>0</formula1>
      <formula2>9999</formula2>
    </dataValidation>
    <dataValidation type="whole" allowBlank="1" showInputMessage="1" showErrorMessage="1" errorTitle="Некоректные данные" sqref="G54">
      <formula1>0</formula1>
      <formula2>9999</formula2>
    </dataValidation>
    <dataValidation type="whole" allowBlank="1" showInputMessage="1" showErrorMessage="1" errorTitle="Некоректные данные" sqref="G55">
      <formula1>0</formula1>
      <formula2>9999</formula2>
    </dataValidation>
    <dataValidation type="whole" allowBlank="1" showInputMessage="1" showErrorMessage="1" errorTitle="Некоректные данные" sqref="G56">
      <formula1>0</formula1>
      <formula2>9999</formula2>
    </dataValidation>
    <dataValidation type="whole" allowBlank="1" showInputMessage="1" showErrorMessage="1" errorTitle="Некоректные данные" sqref="G57">
      <formula1>0</formula1>
      <formula2>9999</formula2>
    </dataValidation>
    <dataValidation type="whole" allowBlank="1" showInputMessage="1" showErrorMessage="1" errorTitle="Некоректные данные" sqref="G58">
      <formula1>0</formula1>
      <formula2>9999</formula2>
    </dataValidation>
    <dataValidation type="whole" allowBlank="1" showInputMessage="1" showErrorMessage="1" errorTitle="Некоректные данные" sqref="G59">
      <formula1>0</formula1>
      <formula2>9999</formula2>
    </dataValidation>
    <dataValidation type="whole" allowBlank="1" showInputMessage="1" showErrorMessage="1" errorTitle="Некоректные данные" sqref="G60">
      <formula1>0</formula1>
      <formula2>9999</formula2>
    </dataValidation>
    <dataValidation type="whole" allowBlank="1" showInputMessage="1" showErrorMessage="1" errorTitle="Некоректные данные" sqref="G61">
      <formula1>0</formula1>
      <formula2>9999</formula2>
    </dataValidation>
    <dataValidation type="whole" allowBlank="1" showInputMessage="1" showErrorMessage="1" errorTitle="Некоректные данные" sqref="G62">
      <formula1>0</formula1>
      <formula2>9999</formula2>
    </dataValidation>
    <dataValidation type="whole" allowBlank="1" showInputMessage="1" showErrorMessage="1" errorTitle="Некоректные данные" sqref="G63">
      <formula1>0</formula1>
      <formula2>9999</formula2>
    </dataValidation>
    <dataValidation type="whole" allowBlank="1" showInputMessage="1" showErrorMessage="1" errorTitle="Некоректные данные" sqref="G64">
      <formula1>0</formula1>
      <formula2>9999</formula2>
    </dataValidation>
    <dataValidation type="whole" allowBlank="1" showInputMessage="1" showErrorMessage="1" errorTitle="Некоректные данные" sqref="G65">
      <formula1>0</formula1>
      <formula2>9999</formula2>
    </dataValidation>
    <dataValidation type="whole" allowBlank="1" showInputMessage="1" showErrorMessage="1" errorTitle="Некоректные данные" sqref="G66">
      <formula1>0</formula1>
      <formula2>9999</formula2>
    </dataValidation>
    <dataValidation type="whole" allowBlank="1" showInputMessage="1" showErrorMessage="1" errorTitle="Некоректные данные" sqref="G67">
      <formula1>0</formula1>
      <formula2>9999</formula2>
    </dataValidation>
    <dataValidation type="whole" allowBlank="1" showInputMessage="1" showErrorMessage="1" errorTitle="Некоректные данные" sqref="G68">
      <formula1>0</formula1>
      <formula2>9999</formula2>
    </dataValidation>
    <dataValidation type="whole" allowBlank="1" showInputMessage="1" showErrorMessage="1" errorTitle="Некоректные данные" sqref="G69">
      <formula1>0</formula1>
      <formula2>9999</formula2>
    </dataValidation>
    <dataValidation type="whole" allowBlank="1" showInputMessage="1" showErrorMessage="1" errorTitle="Некоректные данные" sqref="G70">
      <formula1>0</formula1>
      <formula2>9999</formula2>
    </dataValidation>
    <dataValidation type="whole" allowBlank="1" showInputMessage="1" showErrorMessage="1" errorTitle="Некоректные данные" sqref="G71">
      <formula1>0</formula1>
      <formula2>9999</formula2>
    </dataValidation>
    <dataValidation type="whole" allowBlank="1" showInputMessage="1" showErrorMessage="1" errorTitle="Некоректные данные" sqref="G72">
      <formula1>0</formula1>
      <formula2>9999</formula2>
    </dataValidation>
    <dataValidation type="whole" allowBlank="1" showInputMessage="1" showErrorMessage="1" errorTitle="Некоректные данные" sqref="G73">
      <formula1>0</formula1>
      <formula2>9999</formula2>
    </dataValidation>
    <dataValidation type="whole" allowBlank="1" showInputMessage="1" showErrorMessage="1" errorTitle="Некоректные данные" sqref="G74">
      <formula1>0</formula1>
      <formula2>9999</formula2>
    </dataValidation>
    <dataValidation type="whole" allowBlank="1" showInputMessage="1" showErrorMessage="1" errorTitle="Некоректные данные" sqref="G75">
      <formula1>0</formula1>
      <formula2>9999</formula2>
    </dataValidation>
    <dataValidation type="whole" allowBlank="1" showInputMessage="1" showErrorMessage="1" errorTitle="Некоректные данные" sqref="G76">
      <formula1>0</formula1>
      <formula2>9999</formula2>
    </dataValidation>
    <dataValidation type="whole" allowBlank="1" showInputMessage="1" showErrorMessage="1" errorTitle="Некоректные данные" sqref="G77">
      <formula1>0</formula1>
      <formula2>9999</formula2>
    </dataValidation>
    <dataValidation type="whole" allowBlank="1" showInputMessage="1" showErrorMessage="1" errorTitle="Некоректные данные" sqref="G78">
      <formula1>0</formula1>
      <formula2>9999</formula2>
    </dataValidation>
    <dataValidation type="whole" allowBlank="1" showInputMessage="1" showErrorMessage="1" errorTitle="Некоректные данные" sqref="G79">
      <formula1>0</formula1>
      <formula2>9999</formula2>
    </dataValidation>
    <dataValidation type="whole" allowBlank="1" showInputMessage="1" showErrorMessage="1" errorTitle="Некоректные данные" sqref="G80">
      <formula1>0</formula1>
      <formula2>9999</formula2>
    </dataValidation>
    <dataValidation type="whole" allowBlank="1" showInputMessage="1" showErrorMessage="1" errorTitle="Некоректные данные" sqref="G81">
      <formula1>0</formula1>
      <formula2>9999</formula2>
    </dataValidation>
    <dataValidation type="whole" allowBlank="1" showInputMessage="1" showErrorMessage="1" errorTitle="Некоректные данные" sqref="G82">
      <formula1>0</formula1>
      <formula2>9999</formula2>
    </dataValidation>
    <dataValidation type="whole" allowBlank="1" showInputMessage="1" showErrorMessage="1" errorTitle="Некоректные данные" sqref="G83">
      <formula1>0</formula1>
      <formula2>9999</formula2>
    </dataValidation>
    <dataValidation type="whole" allowBlank="1" showInputMessage="1" showErrorMessage="1" errorTitle="Некоректные данные" sqref="G84">
      <formula1>0</formula1>
      <formula2>9999</formula2>
    </dataValidation>
    <dataValidation type="whole" allowBlank="1" showInputMessage="1" showErrorMessage="1" errorTitle="Некоректные данные" sqref="G85">
      <formula1>0</formula1>
      <formula2>9999</formula2>
    </dataValidation>
    <dataValidation type="whole" allowBlank="1" showInputMessage="1" showErrorMessage="1" errorTitle="Некоректные данные" sqref="G86">
      <formula1>0</formula1>
      <formula2>9999</formula2>
    </dataValidation>
    <dataValidation type="whole" allowBlank="1" showInputMessage="1" showErrorMessage="1" errorTitle="Некоректные данные" sqref="G87">
      <formula1>0</formula1>
      <formula2>9999</formula2>
    </dataValidation>
    <dataValidation type="whole" allowBlank="1" showInputMessage="1" showErrorMessage="1" errorTitle="Некоректные данные" sqref="G88">
      <formula1>0</formula1>
      <formula2>9999</formula2>
    </dataValidation>
    <dataValidation type="whole" allowBlank="1" showInputMessage="1" showErrorMessage="1" errorTitle="Некоректные данные" sqref="G89">
      <formula1>0</formula1>
      <formula2>9999</formula2>
    </dataValidation>
    <dataValidation type="whole" allowBlank="1" showInputMessage="1" showErrorMessage="1" errorTitle="Некоректные данные" sqref="G90">
      <formula1>0</formula1>
      <formula2>9999</formula2>
    </dataValidation>
    <dataValidation type="whole" allowBlank="1" showInputMessage="1" showErrorMessage="1" errorTitle="Некоректные данные" sqref="G91">
      <formula1>0</formula1>
      <formula2>9999</formula2>
    </dataValidation>
    <dataValidation type="whole" allowBlank="1" showInputMessage="1" showErrorMessage="1" errorTitle="Некоректные данные" sqref="G92">
      <formula1>0</formula1>
      <formula2>9999</formula2>
    </dataValidation>
    <dataValidation type="whole" allowBlank="1" showInputMessage="1" showErrorMessage="1" errorTitle="Некоректные данные" sqref="G93">
      <formula1>0</formula1>
      <formula2>9999</formula2>
    </dataValidation>
    <dataValidation type="whole" allowBlank="1" showInputMessage="1" showErrorMessage="1" errorTitle="Некоректные данные" sqref="G94">
      <formula1>0</formula1>
      <formula2>9999</formula2>
    </dataValidation>
    <dataValidation type="whole" allowBlank="1" showInputMessage="1" showErrorMessage="1" errorTitle="Некоректные данные" sqref="G95">
      <formula1>0</formula1>
      <formula2>9999</formula2>
    </dataValidation>
    <dataValidation type="whole" allowBlank="1" showInputMessage="1" showErrorMessage="1" errorTitle="Некоректные данные" sqref="G96">
      <formula1>0</formula1>
      <formula2>9999</formula2>
    </dataValidation>
    <dataValidation type="whole" allowBlank="1" showInputMessage="1" showErrorMessage="1" errorTitle="Некоректные данные" sqref="G97">
      <formula1>0</formula1>
      <formula2>9999</formula2>
    </dataValidation>
    <dataValidation type="whole" allowBlank="1" showInputMessage="1" showErrorMessage="1" errorTitle="Некоректные данные" sqref="G98">
      <formula1>0</formula1>
      <formula2>9999</formula2>
    </dataValidation>
    <dataValidation type="whole" allowBlank="1" showInputMessage="1" showErrorMessage="1" errorTitle="Некоректные данные" sqref="G99">
      <formula1>0</formula1>
      <formula2>9999</formula2>
    </dataValidation>
    <dataValidation type="whole" allowBlank="1" showInputMessage="1" showErrorMessage="1" errorTitle="Некоректные данные" sqref="G100">
      <formula1>0</formula1>
      <formula2>9999</formula2>
    </dataValidation>
    <dataValidation type="whole" allowBlank="1" showInputMessage="1" showErrorMessage="1" errorTitle="Некоректные данные" sqref="G101">
      <formula1>0</formula1>
      <formula2>9999</formula2>
    </dataValidation>
    <dataValidation type="whole" allowBlank="1" showInputMessage="1" showErrorMessage="1" errorTitle="Некоректные данные" sqref="G102">
      <formula1>0</formula1>
      <formula2>9999</formula2>
    </dataValidation>
    <dataValidation type="whole" allowBlank="1" showInputMessage="1" showErrorMessage="1" errorTitle="Некоректные данные" sqref="G103">
      <formula1>0</formula1>
      <formula2>9999</formula2>
    </dataValidation>
    <dataValidation type="whole" allowBlank="1" showInputMessage="1" showErrorMessage="1" errorTitle="Некоректные данные" sqref="G104">
      <formula1>0</formula1>
      <formula2>9999</formula2>
    </dataValidation>
    <dataValidation type="whole" allowBlank="1" showInputMessage="1" showErrorMessage="1" errorTitle="Некоректные данные" sqref="G105">
      <formula1>0</formula1>
      <formula2>9999</formula2>
    </dataValidation>
    <dataValidation type="whole" allowBlank="1" showInputMessage="1" showErrorMessage="1" errorTitle="Некоректные данные" sqref="G106">
      <formula1>0</formula1>
      <formula2>9999</formula2>
    </dataValidation>
    <dataValidation type="whole" allowBlank="1" showInputMessage="1" showErrorMessage="1" errorTitle="Некоректные данные" sqref="G107">
      <formula1>0</formula1>
      <formula2>9999</formula2>
    </dataValidation>
    <dataValidation type="whole" allowBlank="1" showInputMessage="1" showErrorMessage="1" errorTitle="Некоректные данные" sqref="G108">
      <formula1>0</formula1>
      <formula2>9999</formula2>
    </dataValidation>
    <dataValidation type="whole" allowBlank="1" showInputMessage="1" showErrorMessage="1" errorTitle="Некоректные данные" sqref="G109">
      <formula1>0</formula1>
      <formula2>9999</formula2>
    </dataValidation>
    <dataValidation type="whole" allowBlank="1" showInputMessage="1" showErrorMessage="1" errorTitle="Некоректные данные" sqref="G110">
      <formula1>0</formula1>
      <formula2>9999</formula2>
    </dataValidation>
    <dataValidation type="whole" allowBlank="1" showInputMessage="1" showErrorMessage="1" errorTitle="Некоректные данные" sqref="G111">
      <formula1>0</formula1>
      <formula2>9999</formula2>
    </dataValidation>
    <dataValidation type="whole" allowBlank="1" showInputMessage="1" showErrorMessage="1" errorTitle="Некоректные данные" sqref="G112">
      <formula1>0</formula1>
      <formula2>9999</formula2>
    </dataValidation>
    <dataValidation type="whole" allowBlank="1" showInputMessage="1" showErrorMessage="1" errorTitle="Некоректные данные" sqref="G113">
      <formula1>0</formula1>
      <formula2>9999</formula2>
    </dataValidation>
    <dataValidation type="whole" allowBlank="1" showInputMessage="1" showErrorMessage="1" errorTitle="Некоректные данные" sqref="G114">
      <formula1>0</formula1>
      <formula2>9999</formula2>
    </dataValidation>
  </dataValidations>
  <printOptions/>
  <pageMargins left="0.75" right="1" top="0.75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dcterms:created xsi:type="dcterms:W3CDTF">2024-04-15T20:07:29Z</dcterms:created>
  <dcterms:modified xsi:type="dcterms:W3CDTF">2024-04-15T20:07:29Z</dcterms:modified>
  <cp:category/>
  <cp:version/>
  <cp:contentType/>
  <cp:contentStatus/>
</cp:coreProperties>
</file>