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<sst xmlns="http://schemas.openxmlformats.org/spreadsheetml/2006/main" count="132" uniqueCount="34">
  <si>
    <t>Прайс-лист</t>
  </si>
  <si>
    <t>ИП Мастеров Сергей Николаевич ИНН 181302504296</t>
  </si>
  <si>
    <t>В валютах цен.</t>
  </si>
  <si>
    <t>Цены указаны на 07.05.2024</t>
  </si>
  <si>
    <t>Ценовая группа/ Номенклатура/ Характеристика номенклатуры</t>
  </si>
  <si>
    <t>Остаток</t>
  </si>
  <si>
    <t>Номенклатура.Код</t>
  </si>
  <si>
    <t>Оптовая</t>
  </si>
  <si>
    <t>Розничная</t>
  </si>
  <si>
    <t>Заказ</t>
  </si>
  <si>
    <t>Изображение</t>
  </si>
  <si>
    <t>Цена</t>
  </si>
  <si>
    <t>Ед.</t>
  </si>
  <si>
    <t>Количество</t>
  </si>
  <si>
    <t>Сумма</t>
  </si>
  <si>
    <t>4G оборудование</t>
  </si>
  <si>
    <t>4G Антенны</t>
  </si>
  <si>
    <t>Антекс</t>
  </si>
  <si>
    <t>шт</t>
  </si>
  <si>
    <t>Крокс</t>
  </si>
  <si>
    <t>Панельные антенны</t>
  </si>
  <si>
    <t>Параболики</t>
  </si>
  <si>
    <t>Роутеры</t>
  </si>
  <si>
    <t>Облучатели</t>
  </si>
  <si>
    <t>Усилители Триколор</t>
  </si>
  <si>
    <t>SIM-карты</t>
  </si>
  <si>
    <t>Билайн</t>
  </si>
  <si>
    <t>Мегафон</t>
  </si>
  <si>
    <t>РТК</t>
  </si>
  <si>
    <t>Wi Fi</t>
  </si>
  <si>
    <t>Модемы</t>
  </si>
  <si>
    <t>Пигтейлы,переходники</t>
  </si>
  <si>
    <t>Заказано</t>
  </si>
  <si>
    <t>На сумму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</si>
</sst>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0.00&quot; RUB&quot;"/>
    <numFmt numFmtId="167" formatCode="#,##0.00&quot; RUB&quot;"/>
    <numFmt numFmtId="168" formatCode="#,##0.000;[Red]\-#,##0.000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 horizontal="left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 horizontal="left"/>
    </xf>
    <xf numFmtId="0" fontId="5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 wrapText="1"/>
    </xf>
    <xf numFmtId="0" fontId="0" fillId="36" borderId="10" xfId="0" applyFill="1" applyBorder="1" applyAlignment="1">
      <alignment horizontal="left"/>
    </xf>
    <xf numFmtId="164" fontId="0" fillId="37" borderId="10" xfId="0" applyNumberFormat="1" applyFill="1" applyBorder="1" applyAlignment="1">
      <alignment horizontal="right" vertical="top"/>
    </xf>
    <xf numFmtId="165" fontId="0" fillId="37" borderId="10" xfId="0" applyNumberFormat="1" applyFill="1" applyBorder="1" applyAlignment="1">
      <alignment horizontal="left" vertical="top" wrapText="1"/>
    </xf>
    <xf numFmtId="166" fontId="0" fillId="37" borderId="10" xfId="0" applyNumberFormat="1" applyFill="1" applyBorder="1" applyAlignment="1">
      <alignment horizontal="right" vertical="top" wrapText="1"/>
    </xf>
    <xf numFmtId="0" fontId="0" fillId="37" borderId="10" xfId="0" applyFill="1" applyBorder="1" applyAlignment="1">
      <alignment horizontal="right" vertical="top" wrapText="1"/>
    </xf>
    <xf numFmtId="0" fontId="0" fillId="37" borderId="10" xfId="0" applyFill="1" applyBorder="1" applyAlignment="1">
      <alignment horizontal="left"/>
    </xf>
    <xf numFmtId="167" fontId="0" fillId="37" borderId="10" xfId="0" applyNumberFormat="1" applyFill="1" applyBorder="1" applyAlignment="1">
      <alignment horizontal="right" vertical="top" wrapText="1"/>
    </xf>
    <xf numFmtId="168" fontId="0" fillId="37" borderId="10" xfId="0" applyNumberFormat="1" applyFill="1" applyBorder="1" applyAlignment="1">
      <alignment horizontal="right" vertical="top"/>
    </xf>
    <xf numFmtId="0" fontId="5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/>
    </xf>
    <xf numFmtId="0" fontId="6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 wrapText="1"/>
    </xf>
    <xf numFmtId="0" fontId="0" fillId="38" borderId="10" xfId="0" applyFill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0" fillId="34" borderId="1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0" fillId="36" borderId="10" xfId="0" applyFill="1" applyBorder="1" applyAlignment="1" applyProtection="1">
      <alignment horizontal="left"/>
      <protection locked="0"/>
    </xf>
    <xf numFmtId="0" fontId="29" fillId="37" borderId="10" xfId="42" applyFill="1" applyBorder="1" applyAlignment="1">
      <alignment horizontal="left" vertical="top" wrapText="1"/>
    </xf>
    <xf numFmtId="0" fontId="0" fillId="37" borderId="10" xfId="0" applyFill="1" applyBorder="1" applyAlignment="1" applyProtection="1">
      <alignment horizontal="left"/>
      <protection locked="0"/>
    </xf>
    <xf numFmtId="0" fontId="0" fillId="38" borderId="10" xfId="0" applyFill="1" applyBorder="1" applyAlignment="1" applyProtection="1">
      <alignment horizontal="lef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15</xdr:row>
      <xdr:rowOff>28575</xdr:rowOff>
    </xdr:from>
    <xdr:to>
      <xdr:col>11</xdr:col>
      <xdr:colOff>533400</xdr:colOff>
      <xdr:row>15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2956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16</xdr:row>
      <xdr:rowOff>28575</xdr:rowOff>
    </xdr:from>
    <xdr:to>
      <xdr:col>11</xdr:col>
      <xdr:colOff>533400</xdr:colOff>
      <xdr:row>16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767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17</xdr:row>
      <xdr:rowOff>28575</xdr:rowOff>
    </xdr:from>
    <xdr:to>
      <xdr:col>11</xdr:col>
      <xdr:colOff>533400</xdr:colOff>
      <xdr:row>17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48577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18</xdr:row>
      <xdr:rowOff>28575</xdr:rowOff>
    </xdr:from>
    <xdr:to>
      <xdr:col>11</xdr:col>
      <xdr:colOff>533400</xdr:colOff>
      <xdr:row>18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48775" y="56388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19</xdr:row>
      <xdr:rowOff>28575</xdr:rowOff>
    </xdr:from>
    <xdr:to>
      <xdr:col>11</xdr:col>
      <xdr:colOff>533400</xdr:colOff>
      <xdr:row>19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48775" y="64198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20</xdr:row>
      <xdr:rowOff>28575</xdr:rowOff>
    </xdr:from>
    <xdr:to>
      <xdr:col>11</xdr:col>
      <xdr:colOff>533400</xdr:colOff>
      <xdr:row>20</xdr:row>
      <xdr:rowOff>723900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48775" y="72009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21</xdr:row>
      <xdr:rowOff>28575</xdr:rowOff>
    </xdr:from>
    <xdr:to>
      <xdr:col>11</xdr:col>
      <xdr:colOff>533400</xdr:colOff>
      <xdr:row>21</xdr:row>
      <xdr:rowOff>723900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48775" y="79819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22</xdr:row>
      <xdr:rowOff>28575</xdr:rowOff>
    </xdr:from>
    <xdr:to>
      <xdr:col>11</xdr:col>
      <xdr:colOff>533400</xdr:colOff>
      <xdr:row>22</xdr:row>
      <xdr:rowOff>723900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48775" y="87630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23</xdr:row>
      <xdr:rowOff>28575</xdr:rowOff>
    </xdr:from>
    <xdr:to>
      <xdr:col>11</xdr:col>
      <xdr:colOff>533400</xdr:colOff>
      <xdr:row>23</xdr:row>
      <xdr:rowOff>723900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48775" y="95440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24</xdr:row>
      <xdr:rowOff>28575</xdr:rowOff>
    </xdr:from>
    <xdr:to>
      <xdr:col>11</xdr:col>
      <xdr:colOff>533400</xdr:colOff>
      <xdr:row>24</xdr:row>
      <xdr:rowOff>723900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48775" y="103251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25</xdr:row>
      <xdr:rowOff>28575</xdr:rowOff>
    </xdr:from>
    <xdr:to>
      <xdr:col>11</xdr:col>
      <xdr:colOff>533400</xdr:colOff>
      <xdr:row>25</xdr:row>
      <xdr:rowOff>723900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48775" y="111061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27</xdr:row>
      <xdr:rowOff>28575</xdr:rowOff>
    </xdr:from>
    <xdr:to>
      <xdr:col>11</xdr:col>
      <xdr:colOff>533400</xdr:colOff>
      <xdr:row>27</xdr:row>
      <xdr:rowOff>723900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48775" y="120396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28</xdr:row>
      <xdr:rowOff>28575</xdr:rowOff>
    </xdr:from>
    <xdr:to>
      <xdr:col>11</xdr:col>
      <xdr:colOff>533400</xdr:colOff>
      <xdr:row>28</xdr:row>
      <xdr:rowOff>723900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48775" y="128206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30</xdr:row>
      <xdr:rowOff>28575</xdr:rowOff>
    </xdr:from>
    <xdr:to>
      <xdr:col>11</xdr:col>
      <xdr:colOff>533400</xdr:colOff>
      <xdr:row>30</xdr:row>
      <xdr:rowOff>723900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48775" y="137541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31</xdr:row>
      <xdr:rowOff>28575</xdr:rowOff>
    </xdr:from>
    <xdr:to>
      <xdr:col>11</xdr:col>
      <xdr:colOff>533400</xdr:colOff>
      <xdr:row>31</xdr:row>
      <xdr:rowOff>723900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48775" y="145351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33</xdr:row>
      <xdr:rowOff>28575</xdr:rowOff>
    </xdr:from>
    <xdr:to>
      <xdr:col>11</xdr:col>
      <xdr:colOff>533400</xdr:colOff>
      <xdr:row>33</xdr:row>
      <xdr:rowOff>723900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48775" y="154686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35</xdr:row>
      <xdr:rowOff>28575</xdr:rowOff>
    </xdr:from>
    <xdr:to>
      <xdr:col>11</xdr:col>
      <xdr:colOff>533400</xdr:colOff>
      <xdr:row>35</xdr:row>
      <xdr:rowOff>723900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248775" y="164020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36</xdr:row>
      <xdr:rowOff>28575</xdr:rowOff>
    </xdr:from>
    <xdr:to>
      <xdr:col>11</xdr:col>
      <xdr:colOff>533400</xdr:colOff>
      <xdr:row>36</xdr:row>
      <xdr:rowOff>723900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248775" y="171831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38</xdr:row>
      <xdr:rowOff>28575</xdr:rowOff>
    </xdr:from>
    <xdr:to>
      <xdr:col>11</xdr:col>
      <xdr:colOff>533400</xdr:colOff>
      <xdr:row>38</xdr:row>
      <xdr:rowOff>723900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248775" y="181165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39</xdr:row>
      <xdr:rowOff>28575</xdr:rowOff>
    </xdr:from>
    <xdr:to>
      <xdr:col>11</xdr:col>
      <xdr:colOff>533400</xdr:colOff>
      <xdr:row>39</xdr:row>
      <xdr:rowOff>723900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48775" y="188976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41</xdr:row>
      <xdr:rowOff>28575</xdr:rowOff>
    </xdr:from>
    <xdr:to>
      <xdr:col>11</xdr:col>
      <xdr:colOff>533400</xdr:colOff>
      <xdr:row>41</xdr:row>
      <xdr:rowOff>723900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248775" y="198310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44</xdr:row>
      <xdr:rowOff>28575</xdr:rowOff>
    </xdr:from>
    <xdr:to>
      <xdr:col>11</xdr:col>
      <xdr:colOff>533400</xdr:colOff>
      <xdr:row>44</xdr:row>
      <xdr:rowOff>723900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48775" y="209169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45</xdr:row>
      <xdr:rowOff>28575</xdr:rowOff>
    </xdr:from>
    <xdr:to>
      <xdr:col>11</xdr:col>
      <xdr:colOff>533400</xdr:colOff>
      <xdr:row>45</xdr:row>
      <xdr:rowOff>723900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48775" y="216979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47</xdr:row>
      <xdr:rowOff>28575</xdr:rowOff>
    </xdr:from>
    <xdr:to>
      <xdr:col>11</xdr:col>
      <xdr:colOff>533400</xdr:colOff>
      <xdr:row>47</xdr:row>
      <xdr:rowOff>723900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48775" y="226314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48</xdr:row>
      <xdr:rowOff>28575</xdr:rowOff>
    </xdr:from>
    <xdr:to>
      <xdr:col>11</xdr:col>
      <xdr:colOff>533400</xdr:colOff>
      <xdr:row>48</xdr:row>
      <xdr:rowOff>723900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48775" y="234124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49</xdr:row>
      <xdr:rowOff>28575</xdr:rowOff>
    </xdr:from>
    <xdr:to>
      <xdr:col>11</xdr:col>
      <xdr:colOff>533400</xdr:colOff>
      <xdr:row>49</xdr:row>
      <xdr:rowOff>723900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48775" y="241935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50</xdr:row>
      <xdr:rowOff>28575</xdr:rowOff>
    </xdr:from>
    <xdr:to>
      <xdr:col>11</xdr:col>
      <xdr:colOff>533400</xdr:colOff>
      <xdr:row>50</xdr:row>
      <xdr:rowOff>723900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48775" y="249745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52</xdr:row>
      <xdr:rowOff>28575</xdr:rowOff>
    </xdr:from>
    <xdr:to>
      <xdr:col>11</xdr:col>
      <xdr:colOff>533400</xdr:colOff>
      <xdr:row>52</xdr:row>
      <xdr:rowOff>723900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48775" y="259080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53</xdr:row>
      <xdr:rowOff>28575</xdr:rowOff>
    </xdr:from>
    <xdr:to>
      <xdr:col>11</xdr:col>
      <xdr:colOff>533400</xdr:colOff>
      <xdr:row>53</xdr:row>
      <xdr:rowOff>723900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248775" y="266890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55</xdr:row>
      <xdr:rowOff>28575</xdr:rowOff>
    </xdr:from>
    <xdr:to>
      <xdr:col>11</xdr:col>
      <xdr:colOff>533400</xdr:colOff>
      <xdr:row>55</xdr:row>
      <xdr:rowOff>723900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248775" y="276225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56</xdr:row>
      <xdr:rowOff>28575</xdr:rowOff>
    </xdr:from>
    <xdr:to>
      <xdr:col>11</xdr:col>
      <xdr:colOff>533400</xdr:colOff>
      <xdr:row>56</xdr:row>
      <xdr:rowOff>723900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248775" y="284035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57</xdr:row>
      <xdr:rowOff>28575</xdr:rowOff>
    </xdr:from>
    <xdr:to>
      <xdr:col>11</xdr:col>
      <xdr:colOff>533400</xdr:colOff>
      <xdr:row>57</xdr:row>
      <xdr:rowOff>723900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248775" y="291846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58</xdr:row>
      <xdr:rowOff>28575</xdr:rowOff>
    </xdr:from>
    <xdr:to>
      <xdr:col>11</xdr:col>
      <xdr:colOff>533400</xdr:colOff>
      <xdr:row>58</xdr:row>
      <xdr:rowOff>723900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248775" y="299656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59</xdr:row>
      <xdr:rowOff>28575</xdr:rowOff>
    </xdr:from>
    <xdr:to>
      <xdr:col>11</xdr:col>
      <xdr:colOff>533400</xdr:colOff>
      <xdr:row>59</xdr:row>
      <xdr:rowOff>723900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248775" y="307467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60</xdr:row>
      <xdr:rowOff>28575</xdr:rowOff>
    </xdr:from>
    <xdr:to>
      <xdr:col>11</xdr:col>
      <xdr:colOff>533400</xdr:colOff>
      <xdr:row>60</xdr:row>
      <xdr:rowOff>723900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48775" y="315277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61</xdr:row>
      <xdr:rowOff>28575</xdr:rowOff>
    </xdr:from>
    <xdr:to>
      <xdr:col>11</xdr:col>
      <xdr:colOff>533400</xdr:colOff>
      <xdr:row>61</xdr:row>
      <xdr:rowOff>723900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48775" y="323088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62</xdr:row>
      <xdr:rowOff>28575</xdr:rowOff>
    </xdr:from>
    <xdr:to>
      <xdr:col>11</xdr:col>
      <xdr:colOff>533400</xdr:colOff>
      <xdr:row>62</xdr:row>
      <xdr:rowOff>723900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48775" y="330898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64</xdr:row>
      <xdr:rowOff>28575</xdr:rowOff>
    </xdr:from>
    <xdr:to>
      <xdr:col>11</xdr:col>
      <xdr:colOff>533400</xdr:colOff>
      <xdr:row>64</xdr:row>
      <xdr:rowOff>723900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248775" y="340233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65</xdr:row>
      <xdr:rowOff>28575</xdr:rowOff>
    </xdr:from>
    <xdr:to>
      <xdr:col>11</xdr:col>
      <xdr:colOff>533400</xdr:colOff>
      <xdr:row>65</xdr:row>
      <xdr:rowOff>723900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248775" y="348043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66</xdr:row>
      <xdr:rowOff>28575</xdr:rowOff>
    </xdr:from>
    <xdr:to>
      <xdr:col>11</xdr:col>
      <xdr:colOff>533400</xdr:colOff>
      <xdr:row>66</xdr:row>
      <xdr:rowOff>723900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248775" y="355854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67</xdr:row>
      <xdr:rowOff>28575</xdr:rowOff>
    </xdr:from>
    <xdr:to>
      <xdr:col>11</xdr:col>
      <xdr:colOff>533400</xdr:colOff>
      <xdr:row>67</xdr:row>
      <xdr:rowOff>723900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248775" y="363664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68</xdr:row>
      <xdr:rowOff>28575</xdr:rowOff>
    </xdr:from>
    <xdr:to>
      <xdr:col>11</xdr:col>
      <xdr:colOff>533400</xdr:colOff>
      <xdr:row>68</xdr:row>
      <xdr:rowOff>723900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248775" y="371475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69</xdr:row>
      <xdr:rowOff>28575</xdr:rowOff>
    </xdr:from>
    <xdr:to>
      <xdr:col>11</xdr:col>
      <xdr:colOff>533400</xdr:colOff>
      <xdr:row>69</xdr:row>
      <xdr:rowOff>723900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248775" y="379285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70</xdr:row>
      <xdr:rowOff>28575</xdr:rowOff>
    </xdr:from>
    <xdr:to>
      <xdr:col>11</xdr:col>
      <xdr:colOff>533400</xdr:colOff>
      <xdr:row>70</xdr:row>
      <xdr:rowOff>723900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248775" y="387096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71</xdr:row>
      <xdr:rowOff>28575</xdr:rowOff>
    </xdr:from>
    <xdr:to>
      <xdr:col>11</xdr:col>
      <xdr:colOff>533400</xdr:colOff>
      <xdr:row>71</xdr:row>
      <xdr:rowOff>723900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248775" y="394906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72</xdr:row>
      <xdr:rowOff>28575</xdr:rowOff>
    </xdr:from>
    <xdr:to>
      <xdr:col>11</xdr:col>
      <xdr:colOff>533400</xdr:colOff>
      <xdr:row>72</xdr:row>
      <xdr:rowOff>723900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248775" y="402717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73</xdr:row>
      <xdr:rowOff>28575</xdr:rowOff>
    </xdr:from>
    <xdr:to>
      <xdr:col>11</xdr:col>
      <xdr:colOff>533400</xdr:colOff>
      <xdr:row>73</xdr:row>
      <xdr:rowOff>723900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248775" y="410527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75</xdr:row>
      <xdr:rowOff>28575</xdr:rowOff>
    </xdr:from>
    <xdr:to>
      <xdr:col>11</xdr:col>
      <xdr:colOff>533400</xdr:colOff>
      <xdr:row>75</xdr:row>
      <xdr:rowOff>723900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248775" y="419862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76</xdr:row>
      <xdr:rowOff>28575</xdr:rowOff>
    </xdr:from>
    <xdr:to>
      <xdr:col>11</xdr:col>
      <xdr:colOff>533400</xdr:colOff>
      <xdr:row>76</xdr:row>
      <xdr:rowOff>723900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248775" y="427672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77</xdr:row>
      <xdr:rowOff>28575</xdr:rowOff>
    </xdr:from>
    <xdr:to>
      <xdr:col>11</xdr:col>
      <xdr:colOff>533400</xdr:colOff>
      <xdr:row>77</xdr:row>
      <xdr:rowOff>723900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248775" y="435483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78</xdr:row>
      <xdr:rowOff>28575</xdr:rowOff>
    </xdr:from>
    <xdr:to>
      <xdr:col>11</xdr:col>
      <xdr:colOff>533400</xdr:colOff>
      <xdr:row>78</xdr:row>
      <xdr:rowOff>723900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248775" y="443293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79</xdr:row>
      <xdr:rowOff>28575</xdr:rowOff>
    </xdr:from>
    <xdr:to>
      <xdr:col>11</xdr:col>
      <xdr:colOff>533400</xdr:colOff>
      <xdr:row>79</xdr:row>
      <xdr:rowOff>723900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248775" y="451104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80</xdr:row>
      <xdr:rowOff>28575</xdr:rowOff>
    </xdr:from>
    <xdr:to>
      <xdr:col>11</xdr:col>
      <xdr:colOff>533400</xdr:colOff>
      <xdr:row>80</xdr:row>
      <xdr:rowOff>723900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248775" y="458914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81</xdr:row>
      <xdr:rowOff>28575</xdr:rowOff>
    </xdr:from>
    <xdr:to>
      <xdr:col>11</xdr:col>
      <xdr:colOff>533400</xdr:colOff>
      <xdr:row>81</xdr:row>
      <xdr:rowOff>723900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248775" y="466725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82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5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6.33203125" style="1" customWidth="1"/>
    <col min="8" max="8" width="10.5" style="1" customWidth="1"/>
    <col min="9" max="9" width="13.16015625" style="1" customWidth="1"/>
    <col min="10" max="10" width="10.5" style="1" customWidth="1"/>
    <col min="11" max="11" width="13.16015625" style="1" customWidth="1"/>
    <col min="12" max="12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9" s="4" customFormat="1" ht="10.5" customHeight="1">
      <c r="B7" s="5" t="s">
        <v>3</v>
      </c>
      <c r="H7" s="4" t="s">
        <v>32</v>
      </c>
      <c r="I7" s="4">
        <f>SUM(I11:I9007)</f>
        <v>0</v>
      </c>
    </row>
    <row r="8" spans="8:9" s="4" customFormat="1" ht="10.5" customHeight="1">
      <c r="H8" s="4" t="s">
        <v>33</v>
      </c>
      <c r="I8" s="4">
        <f>SUM(J11:J9008)</f>
        <v>0</v>
      </c>
    </row>
    <row r="9" s="1" customFormat="1" ht="7.5" customHeight="1"/>
    <row r="10" spans="2:12" s="1" customFormat="1" ht="12" customHeight="1">
      <c r="B10" s="39" t="s">
        <v>4</v>
      </c>
      <c r="C10" s="41" t="s">
        <v>5</v>
      </c>
      <c r="D10" s="41" t="s">
        <v>6</v>
      </c>
      <c r="E10" s="43" t="s">
        <v>7</v>
      </c>
      <c r="F10" s="43"/>
      <c r="G10" s="43" t="s">
        <v>8</v>
      </c>
      <c r="H10" s="43"/>
      <c r="I10" s="44" t="s">
        <v>9</v>
      </c>
      <c r="J10" s="44"/>
      <c r="K10" s="45" t="s">
        <v>10</v>
      </c>
      <c r="L10" s="45"/>
    </row>
    <row r="11" spans="2:12" s="1" customFormat="1" ht="12" customHeight="1">
      <c r="B11" s="40"/>
      <c r="C11" s="42"/>
      <c r="D11" s="42"/>
      <c r="E11" s="6" t="s">
        <v>11</v>
      </c>
      <c r="F11" s="6" t="s">
        <v>12</v>
      </c>
      <c r="G11" s="6" t="s">
        <v>11</v>
      </c>
      <c r="H11" s="6" t="s">
        <v>12</v>
      </c>
      <c r="I11" s="7" t="s">
        <v>13</v>
      </c>
      <c r="J11" s="7" t="s">
        <v>14</v>
      </c>
      <c r="K11" s="46"/>
      <c r="L11" s="47"/>
    </row>
    <row r="12" spans="2:12" s="1" customFormat="1" ht="61.5" customHeight="1">
      <c r="B12" s="8"/>
      <c r="C12" s="9"/>
      <c r="D12" s="8"/>
      <c r="E12" s="10"/>
      <c r="F12" s="10"/>
      <c r="G12" s="10"/>
      <c r="H12" s="10"/>
      <c r="I12" s="11"/>
      <c r="J12" s="11"/>
      <c r="K12" s="48"/>
      <c r="L12" s="48"/>
    </row>
    <row r="13" spans="2:12" ht="12" customHeight="1" outlineLevel="1">
      <c r="B13" s="12" t="s">
        <v>15</v>
      </c>
      <c r="C13" s="13"/>
      <c r="D13" s="14"/>
      <c r="E13" s="15"/>
      <c r="F13" s="15"/>
      <c r="G13" s="15"/>
      <c r="H13" s="15"/>
      <c r="I13" s="54"/>
      <c r="J13" s="16">
        <f>E13*I13</f>
        <v>0</v>
      </c>
      <c r="K13" s="49"/>
      <c r="L13" s="49"/>
    </row>
    <row r="14" spans="2:12" ht="12" customHeight="1" outlineLevel="2">
      <c r="B14" s="17" t="s">
        <v>16</v>
      </c>
      <c r="C14" s="18"/>
      <c r="D14" s="19"/>
      <c r="E14" s="20"/>
      <c r="F14" s="20"/>
      <c r="G14" s="20"/>
      <c r="H14" s="20"/>
      <c r="I14" s="55"/>
      <c r="J14" s="21">
        <f>E14*I14</f>
        <v>0</v>
      </c>
      <c r="K14" s="50"/>
      <c r="L14" s="50"/>
    </row>
    <row r="15" spans="2:12" ht="12" customHeight="1" outlineLevel="3">
      <c r="B15" s="22" t="s">
        <v>17</v>
      </c>
      <c r="C15" s="23"/>
      <c r="D15" s="24"/>
      <c r="E15" s="25"/>
      <c r="F15" s="25"/>
      <c r="G15" s="25"/>
      <c r="H15" s="25"/>
      <c r="I15" s="56"/>
      <c r="J15" s="26">
        <f>E15*I15</f>
        <v>0</v>
      </c>
      <c r="K15" s="51"/>
      <c r="L15" s="51"/>
    </row>
    <row r="16" spans="2:12" s="1" customFormat="1" ht="61.5" customHeight="1" outlineLevel="4">
      <c r="B16" s="57" t="str">
        <f>HYPERLINK("http://rusat.tv/axs-1-podstavka-dlya-panelnoy-antenny-anteks","AXS-1 подставка для панельной антенны Антэкс")</f>
        <v>AXS-1 подставка для панельной антенны Антэкс</v>
      </c>
      <c r="C16" s="27">
        <v>9</v>
      </c>
      <c r="D16" s="28">
        <v>5811</v>
      </c>
      <c r="E16" s="29">
        <v>250</v>
      </c>
      <c r="F16" s="30" t="s">
        <v>18</v>
      </c>
      <c r="G16" s="30"/>
      <c r="H16" s="30"/>
      <c r="I16" s="58"/>
      <c r="J16" s="31">
        <f>E16*I16</f>
        <v>0</v>
      </c>
      <c r="K16" s="52"/>
      <c r="L16" s="52"/>
    </row>
    <row r="17" spans="2:12" s="1" customFormat="1" ht="61.5" customHeight="1" outlineLevel="4">
      <c r="B17" s="57" t="str">
        <f>HYPERLINK("http://rusat.tv/antenna-magnita-1-gsm-1800-3g-wifi-4g-krugovaya-magnitnaya-7db-rg58-3m-sma-male","MAGNITA-1 (GSM-1800/3G/WiFi/4G)/круговая/магнитная/7Дб/RG58 3м/SMA-male")</f>
        <v>MAGNITA-1 (GSM-1800/3G/WiFi/4G)/круговая/магнитная/7Дб/RG58 3м/SMA-male</v>
      </c>
      <c r="C17" s="27">
        <v>31</v>
      </c>
      <c r="D17" s="28">
        <v>1770</v>
      </c>
      <c r="E17" s="32">
        <v>1300</v>
      </c>
      <c r="F17" s="30" t="s">
        <v>18</v>
      </c>
      <c r="G17" s="32">
        <v>1900</v>
      </c>
      <c r="H17" s="30" t="s">
        <v>18</v>
      </c>
      <c r="I17" s="58"/>
      <c r="J17" s="31">
        <f>E17*I17</f>
        <v>0</v>
      </c>
      <c r="K17" s="52"/>
      <c r="L17" s="52"/>
    </row>
    <row r="18" spans="2:12" s="1" customFormat="1" ht="61.5" customHeight="1" outlineLevel="4">
      <c r="B18" s="57" t="str">
        <f>HYPERLINK("http://rusat.tv/petra-lite-box-home-antenna-s-boksom-dlya-3g-4g-modema","Petra LITE BOX HOME - антенна с боксом для 3G/4G модема")</f>
        <v>Petra LITE BOX HOME - антенна с боксом для 3G/4G модема</v>
      </c>
      <c r="C18" s="27">
        <v>38</v>
      </c>
      <c r="D18" s="28">
        <v>6150</v>
      </c>
      <c r="E18" s="32">
        <v>1750</v>
      </c>
      <c r="F18" s="30" t="s">
        <v>18</v>
      </c>
      <c r="G18" s="32">
        <v>1900</v>
      </c>
      <c r="H18" s="30" t="s">
        <v>18</v>
      </c>
      <c r="I18" s="58"/>
      <c r="J18" s="31">
        <f>E18*I18</f>
        <v>0</v>
      </c>
      <c r="K18" s="52"/>
      <c r="L18" s="52"/>
    </row>
    <row r="19" spans="2:12" s="1" customFormat="1" ht="61.5" customHeight="1" outlineLevel="4">
      <c r="B19" s="57" t="str">
        <f>HYPERLINK("http://rusat.tv/vika-21f-mimo-setchataya-parabolicheskaya-antenna-lte1800-lte2100-umts2100-lte2600","Vika-21F MIMO - сетчатая параболическая антенна LTE1800/LTE2100/UMTS2100/LTE2600")</f>
        <v>Vika-21F MIMO - сетчатая параболическая антенна LTE1800/LTE2100/UMTS2100/LTE2600</v>
      </c>
      <c r="C19" s="27">
        <v>7</v>
      </c>
      <c r="D19" s="28">
        <v>6151</v>
      </c>
      <c r="E19" s="32">
        <v>3450</v>
      </c>
      <c r="F19" s="30" t="s">
        <v>18</v>
      </c>
      <c r="G19" s="32">
        <v>5500</v>
      </c>
      <c r="H19" s="30" t="s">
        <v>18</v>
      </c>
      <c r="I19" s="58"/>
      <c r="J19" s="31">
        <f>E19*I19</f>
        <v>0</v>
      </c>
      <c r="K19" s="52"/>
      <c r="L19" s="52"/>
    </row>
    <row r="20" spans="2:12" s="1" customFormat="1" ht="61.5" customHeight="1" outlineLevel="4">
      <c r="B20" s="57" t="str">
        <f>HYPERLINK("http://rusat.tv/antenna-vika-24-mimo-2x2-lte1800-3g-lte2600-napravlennaya-tip-parabolicheskaya-pryamofokusnaya-21-24d","Антенна VIKA-24 MIMO 2x2/ LTE1800/3G/LTE2600/ направленная, тип-параболическая, прямофокусная/21-24Д")</f>
        <v>Антенна VIKA-24 MIMO 2x2/ LTE1800/3G/LTE2600/ направленная, тип-параболическая, прямофокусная/21-24Д</v>
      </c>
      <c r="C20" s="27">
        <v>9</v>
      </c>
      <c r="D20" s="28">
        <v>4994</v>
      </c>
      <c r="E20" s="32">
        <v>5000</v>
      </c>
      <c r="F20" s="30" t="s">
        <v>18</v>
      </c>
      <c r="G20" s="32">
        <v>4800</v>
      </c>
      <c r="H20" s="30" t="s">
        <v>18</v>
      </c>
      <c r="I20" s="58"/>
      <c r="J20" s="31">
        <f>E20*I20</f>
        <v>0</v>
      </c>
      <c r="K20" s="52"/>
      <c r="L20" s="52"/>
    </row>
    <row r="21" spans="2:12" s="1" customFormat="1" ht="61.5" customHeight="1" outlineLevel="4">
      <c r="B21" s="57" t="str">
        <f>HYPERLINK("http://rusat.tv/komplekt-razemov-usb-a-male-usb-a-female-anteks","комплект разъемов USB A-male/ Usb A-female Антэкс")</f>
        <v>комплект разъемов USB A-male/ Usb A-female Антэкс</v>
      </c>
      <c r="C21" s="27">
        <v>9</v>
      </c>
      <c r="D21" s="28">
        <v>6337</v>
      </c>
      <c r="E21" s="29">
        <v>150</v>
      </c>
      <c r="F21" s="30" t="s">
        <v>18</v>
      </c>
      <c r="G21" s="30"/>
      <c r="H21" s="30"/>
      <c r="I21" s="58"/>
      <c r="J21" s="31">
        <f>E21*I21</f>
        <v>0</v>
      </c>
      <c r="K21" s="52"/>
      <c r="L21" s="52"/>
    </row>
    <row r="22" spans="2:12" s="1" customFormat="1" ht="61.5" customHeight="1" outlineLevel="3">
      <c r="B22" s="57" t="str">
        <f>HYPERLINK("http://rusat.tv/antenna-9dbi-offset-mimo4glte1700-1900-9db","Антенна 9DBI Offset (MIMO4GLTE1700-1900) 9дБ")</f>
        <v>Антенна 9DBI Offset (MIMO4GLTE1700-1900) 9дБ</v>
      </c>
      <c r="C22" s="33">
        <v>1250</v>
      </c>
      <c r="D22" s="28">
        <v>5504</v>
      </c>
      <c r="E22" s="29">
        <v>450</v>
      </c>
      <c r="F22" s="30" t="s">
        <v>18</v>
      </c>
      <c r="G22" s="32">
        <v>1200</v>
      </c>
      <c r="H22" s="30" t="s">
        <v>18</v>
      </c>
      <c r="I22" s="58"/>
      <c r="J22" s="31">
        <f>E22*I22</f>
        <v>0</v>
      </c>
      <c r="K22" s="52"/>
      <c r="L22" s="52"/>
    </row>
    <row r="23" spans="2:12" s="1" customFormat="1" ht="61.5" customHeight="1" outlineLevel="3">
      <c r="B23" s="57" t="str">
        <f>HYPERLINK("http://rusat.tv/antenna-rd-17","Антенна-Рд 17 (MIMO4GLTE1800)17дБ")</f>
        <v>Антенна-Рд 17 (MIMO4GLTE1800)17дБ</v>
      </c>
      <c r="C23" s="27">
        <v>30</v>
      </c>
      <c r="D23" s="28">
        <v>5712</v>
      </c>
      <c r="E23" s="29">
        <v>750</v>
      </c>
      <c r="F23" s="30" t="s">
        <v>18</v>
      </c>
      <c r="G23" s="32">
        <v>1800</v>
      </c>
      <c r="H23" s="30" t="s">
        <v>18</v>
      </c>
      <c r="I23" s="58"/>
      <c r="J23" s="31">
        <f>E23*I23</f>
        <v>0</v>
      </c>
      <c r="K23" s="52"/>
      <c r="L23" s="52"/>
    </row>
    <row r="24" spans="2:12" s="1" customFormat="1" ht="61.5" customHeight="1" outlineLevel="3">
      <c r="B24" s="57" t="str">
        <f>HYPERLINK("http://rusat.tv/gofrokorob-bolshoy","Гофрокороб большой")</f>
        <v>Гофрокороб большой</v>
      </c>
      <c r="C24" s="27">
        <v>957</v>
      </c>
      <c r="D24" s="28">
        <v>10184</v>
      </c>
      <c r="E24" s="29">
        <v>100</v>
      </c>
      <c r="F24" s="30" t="s">
        <v>18</v>
      </c>
      <c r="G24" s="29">
        <v>100</v>
      </c>
      <c r="H24" s="30" t="s">
        <v>18</v>
      </c>
      <c r="I24" s="58"/>
      <c r="J24" s="31">
        <f>E24*I24</f>
        <v>0</v>
      </c>
      <c r="K24" s="52"/>
      <c r="L24" s="52"/>
    </row>
    <row r="25" spans="2:12" s="1" customFormat="1" ht="61.5" customHeight="1" outlineLevel="3">
      <c r="B25" s="57" t="str">
        <f>HYPERLINK("http://rusat.tv/gofrokorob-malyy","Гофрокороб малый")</f>
        <v>Гофрокороб малый</v>
      </c>
      <c r="C25" s="27">
        <v>459</v>
      </c>
      <c r="D25" s="28">
        <v>10185</v>
      </c>
      <c r="E25" s="29">
        <v>100</v>
      </c>
      <c r="F25" s="30" t="s">
        <v>18</v>
      </c>
      <c r="G25" s="29">
        <v>100</v>
      </c>
      <c r="H25" s="30" t="s">
        <v>18</v>
      </c>
      <c r="I25" s="58"/>
      <c r="J25" s="31">
        <f>E25*I25</f>
        <v>0</v>
      </c>
      <c r="K25" s="52"/>
      <c r="L25" s="52"/>
    </row>
    <row r="26" spans="2:12" s="1" customFormat="1" ht="61.5" customHeight="1" outlineLevel="3">
      <c r="B26" s="57" t="str">
        <f>HYPERLINK("http://rusat.tv/deka10","Дека-10")</f>
        <v>Дека-10</v>
      </c>
      <c r="C26" s="27">
        <v>4</v>
      </c>
      <c r="D26" s="28">
        <v>5893</v>
      </c>
      <c r="E26" s="29">
        <v>750</v>
      </c>
      <c r="F26" s="30" t="s">
        <v>18</v>
      </c>
      <c r="G26" s="32">
        <v>1500</v>
      </c>
      <c r="H26" s="30" t="s">
        <v>18</v>
      </c>
      <c r="I26" s="58"/>
      <c r="J26" s="31">
        <f>E26*I26</f>
        <v>0</v>
      </c>
      <c r="K26" s="52"/>
      <c r="L26" s="52"/>
    </row>
    <row r="27" spans="2:12" ht="12" customHeight="1" outlineLevel="3">
      <c r="B27" s="22" t="s">
        <v>19</v>
      </c>
      <c r="C27" s="23"/>
      <c r="D27" s="24"/>
      <c r="E27" s="25"/>
      <c r="F27" s="25"/>
      <c r="G27" s="25"/>
      <c r="H27" s="25"/>
      <c r="I27" s="56"/>
      <c r="J27" s="26">
        <f>E27*I27</f>
        <v>0</v>
      </c>
      <c r="K27" s="51"/>
      <c r="L27" s="51"/>
    </row>
    <row r="28" spans="2:12" s="1" customFormat="1" ht="61.5" customHeight="1" outlineLevel="4">
      <c r="B28" s="57" t="str">
        <f>HYPERLINK("http://rusat.tv/komplekt-kss-pot-mimo-rsim-s-podderzhkoy-sim-inzhektora-dlya-ustanovki-usb-modema-huawei-e3372h","Комплект KSS-Pot MIMO RSIM с поддержкой SIM-инжектора для установки USB модема Huawei E3372h")</f>
        <v>Комплект KSS-Pot MIMO RSIM с поддержкой SIM-инжектора для установки USB модема Huawei E3372h</v>
      </c>
      <c r="C28" s="27">
        <v>1</v>
      </c>
      <c r="D28" s="28">
        <v>5997</v>
      </c>
      <c r="E28" s="32">
        <v>5500</v>
      </c>
      <c r="F28" s="30" t="s">
        <v>18</v>
      </c>
      <c r="G28" s="32">
        <v>6000</v>
      </c>
      <c r="H28" s="30" t="s">
        <v>18</v>
      </c>
      <c r="I28" s="58"/>
      <c r="J28" s="31">
        <f>E28*I28</f>
        <v>0</v>
      </c>
      <c r="K28" s="52"/>
      <c r="L28" s="52"/>
    </row>
    <row r="29" spans="2:12" s="1" customFormat="1" ht="61.5" customHeight="1" outlineLevel="4">
      <c r="B29" s="57" t="str">
        <f>HYPERLINK("http://rusat.tv/komplekt-kss15-ubox-mimo-rsim-s-podderzhkoy-sim-inzhektora-dlya-usb-modema-huawei-e3372h","Комплект KSS15-Ubox MIMO RSIM с поддержкой SIM-инжектора для USB модема Huawei E3372h")</f>
        <v>Комплект KSS15-Ubox MIMO RSIM с поддержкой SIM-инжектора для USB модема Huawei E3372h</v>
      </c>
      <c r="C29" s="27">
        <v>1</v>
      </c>
      <c r="D29" s="28">
        <v>5998</v>
      </c>
      <c r="E29" s="32">
        <v>6900</v>
      </c>
      <c r="F29" s="30" t="s">
        <v>18</v>
      </c>
      <c r="G29" s="32">
        <v>5600</v>
      </c>
      <c r="H29" s="30" t="s">
        <v>18</v>
      </c>
      <c r="I29" s="58"/>
      <c r="J29" s="31">
        <f>E29*I29</f>
        <v>0</v>
      </c>
      <c r="K29" s="52"/>
      <c r="L29" s="52"/>
    </row>
    <row r="30" spans="2:12" ht="12" customHeight="1" outlineLevel="4">
      <c r="B30" s="34" t="s">
        <v>20</v>
      </c>
      <c r="C30" s="35"/>
      <c r="D30" s="36"/>
      <c r="E30" s="37"/>
      <c r="F30" s="37"/>
      <c r="G30" s="37"/>
      <c r="H30" s="37"/>
      <c r="I30" s="59"/>
      <c r="J30" s="38">
        <f>E30*I30</f>
        <v>0</v>
      </c>
      <c r="K30" s="53"/>
      <c r="L30" s="53"/>
    </row>
    <row r="31" spans="2:12" s="1" customFormat="1" ht="61.5" customHeight="1" outlineLevel="5">
      <c r="B31" s="57" t="str">
        <f>HYPERLINK("http://rusat.tv/3g-4g-mimo-antenna-kaa15-1700-2700-u-box-rj45-s-germovvodom-rj-45-","3G/4G MIMO антенна KAA15-1700/2700 U-BOX RJ45 (с гермовводом RJ-45)")</f>
        <v>3G/4G MIMO антенна KAA15-1700/2700 U-BOX RJ45 (с гермовводом RJ-45)</v>
      </c>
      <c r="C31" s="27">
        <v>4</v>
      </c>
      <c r="D31" s="28">
        <v>5884</v>
      </c>
      <c r="E31" s="32">
        <v>2920</v>
      </c>
      <c r="F31" s="30" t="s">
        <v>18</v>
      </c>
      <c r="G31" s="32">
        <v>5100</v>
      </c>
      <c r="H31" s="30" t="s">
        <v>18</v>
      </c>
      <c r="I31" s="58"/>
      <c r="J31" s="31">
        <f>E31*I31</f>
        <v>0</v>
      </c>
      <c r="K31" s="52"/>
      <c r="L31" s="52"/>
    </row>
    <row r="32" spans="2:12" s="1" customFormat="1" ht="61.5" customHeight="1" outlineLevel="5">
      <c r="B32" s="57" t="str">
        <f>HYPERLINK("http://rusat.tv/shirokopolosnaya-3g-4g-panelnaya-mimo-antenna-kaa20-1700-2700-17-20-db-","Широкополосная 3G/4G панельная MIMO антенна KAA20-1700/2700 (17-20 дБ)")</f>
        <v>Широкополосная 3G/4G панельная MIMO антенна KAA20-1700/2700 (17-20 дБ)</v>
      </c>
      <c r="C32" s="27">
        <v>4</v>
      </c>
      <c r="D32" s="28">
        <v>7462</v>
      </c>
      <c r="E32" s="32">
        <v>2900</v>
      </c>
      <c r="F32" s="30" t="s">
        <v>18</v>
      </c>
      <c r="G32" s="30"/>
      <c r="H32" s="30"/>
      <c r="I32" s="58"/>
      <c r="J32" s="31">
        <f>E32*I32</f>
        <v>0</v>
      </c>
      <c r="K32" s="52"/>
      <c r="L32" s="52"/>
    </row>
    <row r="33" spans="2:12" ht="12" customHeight="1" outlineLevel="4">
      <c r="B33" s="34" t="s">
        <v>21</v>
      </c>
      <c r="C33" s="35"/>
      <c r="D33" s="36"/>
      <c r="E33" s="37"/>
      <c r="F33" s="37"/>
      <c r="G33" s="37"/>
      <c r="H33" s="37"/>
      <c r="I33" s="59"/>
      <c r="J33" s="38">
        <f>E33*I33</f>
        <v>0</v>
      </c>
      <c r="K33" s="53"/>
      <c r="L33" s="53"/>
    </row>
    <row r="34" spans="2:12" s="1" customFormat="1" ht="61.5" customHeight="1" outlineLevel="5">
      <c r="B34" s="57" t="str">
        <f>HYPERLINK("http://rusat.tv/kn27-1700-2700-parabolicheskaya-antenna-27-db","KN27-1700/2700 - Параболическая антенна 27 дБ")</f>
        <v>KN27-1700/2700 - Параболическая антенна 27 дБ</v>
      </c>
      <c r="C34" s="27">
        <v>2</v>
      </c>
      <c r="D34" s="28">
        <v>5334</v>
      </c>
      <c r="E34" s="32">
        <v>3500</v>
      </c>
      <c r="F34" s="30" t="s">
        <v>18</v>
      </c>
      <c r="G34" s="32">
        <v>5500</v>
      </c>
      <c r="H34" s="30" t="s">
        <v>18</v>
      </c>
      <c r="I34" s="58"/>
      <c r="J34" s="31">
        <f>E34*I34</f>
        <v>0</v>
      </c>
      <c r="K34" s="52"/>
      <c r="L34" s="52"/>
    </row>
    <row r="35" spans="2:12" ht="12" customHeight="1" outlineLevel="4">
      <c r="B35" s="34" t="s">
        <v>22</v>
      </c>
      <c r="C35" s="35"/>
      <c r="D35" s="36"/>
      <c r="E35" s="37"/>
      <c r="F35" s="37"/>
      <c r="G35" s="37"/>
      <c r="H35" s="37"/>
      <c r="I35" s="59"/>
      <c r="J35" s="38">
        <f>E35*I35</f>
        <v>0</v>
      </c>
      <c r="K35" s="53"/>
      <c r="L35" s="53"/>
    </row>
    <row r="36" spans="2:12" s="1" customFormat="1" ht="61.5" customHeight="1" outlineLevel="5">
      <c r="B36" s="57" t="str">
        <f>HYPERLINK("http://rusat.tv/router-kroks-rt-cse-dm-eq-ep-2u-s-dvumya-4g-modemami-quectel-lte-cat6","Роутер Kroks Rt-Cse DM eQ-EP 2U с двумя 4G модемами Quectel LTE cat.6")</f>
        <v>Роутер Kroks Rt-Cse DM eQ-EP 2U с двумя 4G модемами Quectel LTE cat.6</v>
      </c>
      <c r="C36" s="27">
        <v>1</v>
      </c>
      <c r="D36" s="28">
        <v>5999</v>
      </c>
      <c r="E36" s="32">
        <v>41800</v>
      </c>
      <c r="F36" s="30" t="s">
        <v>18</v>
      </c>
      <c r="G36" s="32">
        <v>40000</v>
      </c>
      <c r="H36" s="30" t="s">
        <v>18</v>
      </c>
      <c r="I36" s="58"/>
      <c r="J36" s="31">
        <f>E36*I36</f>
        <v>0</v>
      </c>
      <c r="K36" s="52"/>
      <c r="L36" s="52"/>
    </row>
    <row r="37" spans="2:12" s="1" customFormat="1" ht="61.5" customHeight="1" outlineLevel="3">
      <c r="B37" s="57" t="str">
        <f>HYPERLINK("http://rusat.tv/kronshteyn-universalnyy-kr-1","Кронштейн универсальный КР-1")</f>
        <v>Кронштейн универсальный КР-1</v>
      </c>
      <c r="C37" s="27">
        <v>785</v>
      </c>
      <c r="D37" s="28">
        <v>6441</v>
      </c>
      <c r="E37" s="29">
        <v>200</v>
      </c>
      <c r="F37" s="30" t="s">
        <v>18</v>
      </c>
      <c r="G37" s="29">
        <v>250</v>
      </c>
      <c r="H37" s="30" t="s">
        <v>18</v>
      </c>
      <c r="I37" s="58"/>
      <c r="J37" s="31">
        <f>E37*I37</f>
        <v>0</v>
      </c>
      <c r="K37" s="52"/>
      <c r="L37" s="52"/>
    </row>
    <row r="38" spans="2:12" ht="12" customHeight="1" outlineLevel="3">
      <c r="B38" s="22" t="s">
        <v>23</v>
      </c>
      <c r="C38" s="23"/>
      <c r="D38" s="24"/>
      <c r="E38" s="25"/>
      <c r="F38" s="25"/>
      <c r="G38" s="25"/>
      <c r="H38" s="25"/>
      <c r="I38" s="56"/>
      <c r="J38" s="26">
        <f>E38*I38</f>
        <v>0</v>
      </c>
      <c r="K38" s="51"/>
      <c r="L38" s="51"/>
    </row>
    <row r="39" spans="2:12" s="1" customFormat="1" ht="61.5" customHeight="1" outlineLevel="4">
      <c r="B39" s="57" t="str">
        <f>HYPERLINK("http://rusat.tv/umo-3f-mimo-2-2-obluchatel-lte1800-3g-lte2600-mimo-2x2-75-om-2-f-female","UMO-3F MIMO 2*2 - облучатель LTE1800/3G/LTE2600 MIMO 2x2/75 Ом/2*F-female")</f>
        <v>UMO-3F MIMO 2*2 - облучатель LTE1800/3G/LTE2600 MIMO 2x2/75 Ом/2*F-female</v>
      </c>
      <c r="C39" s="27">
        <v>52</v>
      </c>
      <c r="D39" s="28">
        <v>3719</v>
      </c>
      <c r="E39" s="32">
        <v>1150</v>
      </c>
      <c r="F39" s="30" t="s">
        <v>18</v>
      </c>
      <c r="G39" s="32">
        <v>1500</v>
      </c>
      <c r="H39" s="30" t="s">
        <v>18</v>
      </c>
      <c r="I39" s="58"/>
      <c r="J39" s="31">
        <f>E39*I39</f>
        <v>0</v>
      </c>
      <c r="K39" s="52"/>
      <c r="L39" s="52"/>
    </row>
    <row r="40" spans="2:12" s="1" customFormat="1" ht="61.5" customHeight="1" outlineLevel="4">
      <c r="B40" s="57" t="str">
        <f>HYPERLINK("http://rusat.tv/anteks-umo-3f-obluchatel-dlya-ofsetnoy-antenny-3g-4g-lte","Антэкс UMO-3F облучатель для офсетной антенны, 3G/4G/LTE")</f>
        <v>Антэкс UMO-3F облучатель для офсетной антенны, 3G/4G/LTE</v>
      </c>
      <c r="C40" s="27">
        <v>6</v>
      </c>
      <c r="D40" s="28">
        <v>10134</v>
      </c>
      <c r="E40" s="29">
        <v>650</v>
      </c>
      <c r="F40" s="30" t="s">
        <v>18</v>
      </c>
      <c r="G40" s="32">
        <v>1000</v>
      </c>
      <c r="H40" s="30" t="s">
        <v>18</v>
      </c>
      <c r="I40" s="58"/>
      <c r="J40" s="31">
        <f>E40*I40</f>
        <v>0</v>
      </c>
      <c r="K40" s="52"/>
      <c r="L40" s="52"/>
    </row>
    <row r="41" spans="2:12" ht="12" customHeight="1" outlineLevel="3">
      <c r="B41" s="22" t="s">
        <v>24</v>
      </c>
      <c r="C41" s="23"/>
      <c r="D41" s="24"/>
      <c r="E41" s="25"/>
      <c r="F41" s="25"/>
      <c r="G41" s="25"/>
      <c r="H41" s="25"/>
      <c r="I41" s="56"/>
      <c r="J41" s="26">
        <f>E41*I41</f>
        <v>0</v>
      </c>
      <c r="K41" s="51"/>
      <c r="L41" s="51"/>
    </row>
    <row r="42" spans="2:12" s="1" customFormat="1" ht="61.5" customHeight="1" outlineLevel="4">
      <c r="B42" s="57" t="str">
        <f>HYPERLINK("http://rusat.tv/komplekt-usilitel-mobilnogo-interneta-trikolor-tv-ds-4g-5kit","Комплект усилитель мобильного интернета,""Триколор ТВ"", DS-4G-5kit")</f>
        <v>Комплект усилитель мобильного интернета,"Триколор ТВ", DS-4G-5kit</v>
      </c>
      <c r="C42" s="27">
        <v>1</v>
      </c>
      <c r="D42" s="28">
        <v>3863</v>
      </c>
      <c r="E42" s="32">
        <v>9000</v>
      </c>
      <c r="F42" s="30" t="s">
        <v>18</v>
      </c>
      <c r="G42" s="32">
        <v>10300</v>
      </c>
      <c r="H42" s="30" t="s">
        <v>18</v>
      </c>
      <c r="I42" s="58"/>
      <c r="J42" s="31">
        <f>E42*I42</f>
        <v>0</v>
      </c>
      <c r="K42" s="52"/>
      <c r="L42" s="52"/>
    </row>
    <row r="43" spans="2:12" ht="12" customHeight="1" outlineLevel="2">
      <c r="B43" s="17" t="s">
        <v>25</v>
      </c>
      <c r="C43" s="18"/>
      <c r="D43" s="19"/>
      <c r="E43" s="20"/>
      <c r="F43" s="20"/>
      <c r="G43" s="20"/>
      <c r="H43" s="20"/>
      <c r="I43" s="55"/>
      <c r="J43" s="21">
        <f>E43*I43</f>
        <v>0</v>
      </c>
      <c r="K43" s="50"/>
      <c r="L43" s="50"/>
    </row>
    <row r="44" spans="2:12" ht="12" customHeight="1" outlineLevel="3">
      <c r="B44" s="22" t="s">
        <v>26</v>
      </c>
      <c r="C44" s="23"/>
      <c r="D44" s="24"/>
      <c r="E44" s="25"/>
      <c r="F44" s="25"/>
      <c r="G44" s="25"/>
      <c r="H44" s="25"/>
      <c r="I44" s="56"/>
      <c r="J44" s="26">
        <f>E44*I44</f>
        <v>0</v>
      </c>
      <c r="K44" s="51"/>
      <c r="L44" s="51"/>
    </row>
    <row r="45" spans="2:12" s="1" customFormat="1" ht="61.5" customHeight="1" outlineLevel="4">
      <c r="B45" s="57" t="str">
        <f>HYPERLINK("http://rusat.tv/bilayn-200r-tolko-4g","Билайн 380р. только 4G")</f>
        <v>Билайн 380р. только 4G</v>
      </c>
      <c r="C45" s="27">
        <v>6</v>
      </c>
      <c r="D45" s="28">
        <v>6205</v>
      </c>
      <c r="E45" s="29">
        <v>100</v>
      </c>
      <c r="F45" s="30" t="s">
        <v>18</v>
      </c>
      <c r="G45" s="30"/>
      <c r="H45" s="30"/>
      <c r="I45" s="58"/>
      <c r="J45" s="31">
        <f>E45*I45</f>
        <v>0</v>
      </c>
      <c r="K45" s="52"/>
      <c r="L45" s="52"/>
    </row>
    <row r="46" spans="2:12" s="1" customFormat="1" ht="61.5" customHeight="1" outlineLevel="4">
      <c r="B46" s="57" t="str">
        <f>HYPERLINK("http://rusat.tv/bilayn-400r","Билайн 690р\790")</f>
        <v>Билайн 690р\790</v>
      </c>
      <c r="C46" s="27">
        <v>63</v>
      </c>
      <c r="D46" s="28">
        <v>6204</v>
      </c>
      <c r="E46" s="29">
        <v>100</v>
      </c>
      <c r="F46" s="30" t="s">
        <v>18</v>
      </c>
      <c r="G46" s="30"/>
      <c r="H46" s="30"/>
      <c r="I46" s="58"/>
      <c r="J46" s="31">
        <f>E46*I46</f>
        <v>0</v>
      </c>
      <c r="K46" s="52"/>
      <c r="L46" s="52"/>
    </row>
    <row r="47" spans="2:12" ht="12" customHeight="1" outlineLevel="3">
      <c r="B47" s="22" t="s">
        <v>27</v>
      </c>
      <c r="C47" s="23"/>
      <c r="D47" s="24"/>
      <c r="E47" s="25"/>
      <c r="F47" s="25"/>
      <c r="G47" s="25"/>
      <c r="H47" s="25"/>
      <c r="I47" s="56"/>
      <c r="J47" s="26">
        <f>E47*I47</f>
        <v>0</v>
      </c>
      <c r="K47" s="51"/>
      <c r="L47" s="51"/>
    </row>
    <row r="48" spans="2:12" s="1" customFormat="1" ht="61.5" customHeight="1" outlineLevel="4">
      <c r="B48" s="57" t="str">
        <f>HYPERLINK("http://rusat.tv/850r-polnyy-bezlimit-megafon","850р. полный безлимит мегафон Волга")</f>
        <v>850р. полный безлимит мегафон Волга</v>
      </c>
      <c r="C48" s="27">
        <v>1</v>
      </c>
      <c r="D48" s="28">
        <v>9380</v>
      </c>
      <c r="E48" s="29">
        <v>300</v>
      </c>
      <c r="F48" s="30" t="s">
        <v>18</v>
      </c>
      <c r="G48" s="30"/>
      <c r="H48" s="30"/>
      <c r="I48" s="58"/>
      <c r="J48" s="31">
        <f>E48*I48</f>
        <v>0</v>
      </c>
      <c r="K48" s="52"/>
      <c r="L48" s="52"/>
    </row>
    <row r="49" spans="2:12" s="1" customFormat="1" ht="61.5" customHeight="1" outlineLevel="4">
      <c r="B49" s="57" t="str">
        <f>HYPERLINK("http://rusat.tv/megafon-astrakhan-400-modemnyy-tarif-","Мегафон Астрахань 400 (Модемный тариф)")</f>
        <v>Мегафон Астрахань 400 (Модемный тариф)</v>
      </c>
      <c r="C49" s="27">
        <v>2</v>
      </c>
      <c r="D49" s="28">
        <v>6450</v>
      </c>
      <c r="E49" s="29">
        <v>5</v>
      </c>
      <c r="F49" s="30" t="s">
        <v>18</v>
      </c>
      <c r="G49" s="29">
        <v>5</v>
      </c>
      <c r="H49" s="30" t="s">
        <v>18</v>
      </c>
      <c r="I49" s="58"/>
      <c r="J49" s="31">
        <f>E49*I49</f>
        <v>0</v>
      </c>
      <c r="K49" s="52"/>
      <c r="L49" s="52"/>
    </row>
    <row r="50" spans="2:12" s="1" customFormat="1" ht="61.5" customHeight="1" outlineLevel="4">
      <c r="B50" s="57" t="str">
        <f>HYPERLINK("http://rusat.tv/megafon-samara-400","Мегафон Самара 450 (Модемный тариф)")</f>
        <v>Мегафон Самара 450 (Модемный тариф)</v>
      </c>
      <c r="C50" s="27">
        <v>6</v>
      </c>
      <c r="D50" s="28">
        <v>5907</v>
      </c>
      <c r="E50" s="29">
        <v>60</v>
      </c>
      <c r="F50" s="30" t="s">
        <v>18</v>
      </c>
      <c r="G50" s="29">
        <v>100</v>
      </c>
      <c r="H50" s="30" t="s">
        <v>18</v>
      </c>
      <c r="I50" s="58"/>
      <c r="J50" s="31">
        <f>E50*I50</f>
        <v>0</v>
      </c>
      <c r="K50" s="52"/>
      <c r="L50" s="52"/>
    </row>
    <row r="51" spans="2:12" s="1" customFormat="1" ht="61.5" customHeight="1" outlineLevel="4">
      <c r="B51" s="57" t="str">
        <f>HYPERLINK("http://rusat.tv/megafon-tatarstan-400","Мегафон Татарстан 450 (Модемный тариф)")</f>
        <v>Мегафон Татарстан 450 (Модемный тариф)</v>
      </c>
      <c r="C51" s="27">
        <v>29</v>
      </c>
      <c r="D51" s="28">
        <v>5901</v>
      </c>
      <c r="E51" s="29">
        <v>150</v>
      </c>
      <c r="F51" s="30" t="s">
        <v>18</v>
      </c>
      <c r="G51" s="29">
        <v>100</v>
      </c>
      <c r="H51" s="30" t="s">
        <v>18</v>
      </c>
      <c r="I51" s="58"/>
      <c r="J51" s="31">
        <f>E51*I51</f>
        <v>0</v>
      </c>
      <c r="K51" s="52"/>
      <c r="L51" s="52"/>
    </row>
    <row r="52" spans="2:12" ht="12" customHeight="1" outlineLevel="3">
      <c r="B52" s="22" t="s">
        <v>28</v>
      </c>
      <c r="C52" s="23"/>
      <c r="D52" s="24"/>
      <c r="E52" s="25"/>
      <c r="F52" s="25"/>
      <c r="G52" s="25"/>
      <c r="H52" s="25"/>
      <c r="I52" s="56"/>
      <c r="J52" s="26">
        <f>E52*I52</f>
        <v>0</v>
      </c>
      <c r="K52" s="51"/>
      <c r="L52" s="51"/>
    </row>
    <row r="53" spans="2:12" s="1" customFormat="1" ht="61.5" customHeight="1" outlineLevel="4">
      <c r="B53" s="57" t="str">
        <f>HYPERLINK("http://rusat.tv/350r-150gb-","350р. 150гб")</f>
        <v>350р. 150гб</v>
      </c>
      <c r="C53" s="27">
        <v>3</v>
      </c>
      <c r="D53" s="28">
        <v>9427</v>
      </c>
      <c r="E53" s="29">
        <v>300</v>
      </c>
      <c r="F53" s="30" t="s">
        <v>18</v>
      </c>
      <c r="G53" s="30"/>
      <c r="H53" s="30"/>
      <c r="I53" s="58"/>
      <c r="J53" s="31">
        <f>E53*I53</f>
        <v>0</v>
      </c>
      <c r="K53" s="52"/>
      <c r="L53" s="52"/>
    </row>
    <row r="54" spans="2:12" s="1" customFormat="1" ht="61.5" customHeight="1" outlineLevel="4">
      <c r="B54" s="57" t="str">
        <f>HYPERLINK("http://rusat.tv/rtk-300r-abonentskaya-200-gigov","РТК 300р. абонентская 200 гигов")</f>
        <v>РТК 300р. абонентская 200 гигов</v>
      </c>
      <c r="C54" s="27">
        <v>1</v>
      </c>
      <c r="D54" s="28">
        <v>6202</v>
      </c>
      <c r="E54" s="29">
        <v>100</v>
      </c>
      <c r="F54" s="30" t="s">
        <v>18</v>
      </c>
      <c r="G54" s="29">
        <v>100</v>
      </c>
      <c r="H54" s="30" t="s">
        <v>18</v>
      </c>
      <c r="I54" s="58"/>
      <c r="J54" s="31">
        <f>E54*I54</f>
        <v>0</v>
      </c>
      <c r="K54" s="52"/>
      <c r="L54" s="52"/>
    </row>
    <row r="55" spans="2:12" ht="12" customHeight="1" outlineLevel="2">
      <c r="B55" s="17" t="s">
        <v>29</v>
      </c>
      <c r="C55" s="18"/>
      <c r="D55" s="19"/>
      <c r="E55" s="20"/>
      <c r="F55" s="20"/>
      <c r="G55" s="20"/>
      <c r="H55" s="20"/>
      <c r="I55" s="55"/>
      <c r="J55" s="21">
        <f>E55*I55</f>
        <v>0</v>
      </c>
      <c r="K55" s="50"/>
      <c r="L55" s="50"/>
    </row>
    <row r="56" spans="2:12" s="1" customFormat="1" ht="61.5" customHeight="1" outlineLevel="3">
      <c r="B56" s="57" t="str">
        <f>HYPERLINK("http://rusat.tv/keenetic-voyager-pro-4-pack-kn-3510-","Keenetic Voyager Pro 4-Pack (KN-3510)")</f>
        <v>Keenetic Voyager Pro 4-Pack (KN-3510)</v>
      </c>
      <c r="C56" s="27">
        <v>2</v>
      </c>
      <c r="D56" s="28">
        <v>10015</v>
      </c>
      <c r="E56" s="32">
        <v>27000</v>
      </c>
      <c r="F56" s="30" t="s">
        <v>18</v>
      </c>
      <c r="G56" s="32">
        <v>48000</v>
      </c>
      <c r="H56" s="30" t="s">
        <v>18</v>
      </c>
      <c r="I56" s="58"/>
      <c r="J56" s="31">
        <f>E56*I56</f>
        <v>0</v>
      </c>
      <c r="K56" s="52"/>
      <c r="L56" s="52"/>
    </row>
    <row r="57" spans="2:12" s="1" customFormat="1" ht="61.5" customHeight="1" outlineLevel="3">
      <c r="B57" s="57" t="str">
        <f>HYPERLINK("http://rusat.tv/usb-wi-fi-rusat-7601","USB Wi-Fi RuSat 7601")</f>
        <v>USB Wi-Fi RuSat 7601</v>
      </c>
      <c r="C57" s="27">
        <v>576</v>
      </c>
      <c r="D57" s="28">
        <v>4428</v>
      </c>
      <c r="E57" s="29">
        <v>200</v>
      </c>
      <c r="F57" s="30" t="s">
        <v>18</v>
      </c>
      <c r="G57" s="29">
        <v>500</v>
      </c>
      <c r="H57" s="30" t="s">
        <v>18</v>
      </c>
      <c r="I57" s="58"/>
      <c r="J57" s="31">
        <f>E57*I57</f>
        <v>0</v>
      </c>
      <c r="K57" s="52"/>
      <c r="L57" s="52"/>
    </row>
    <row r="58" spans="2:12" s="1" customFormat="1" ht="61.5" customHeight="1" outlineLevel="3">
      <c r="B58" s="57" t="str">
        <f>HYPERLINK("http://rusat.tv/zbt-1626","ZBT 1626")</f>
        <v>ZBT 1626</v>
      </c>
      <c r="C58" s="33">
        <v>6944</v>
      </c>
      <c r="D58" s="28">
        <v>5369</v>
      </c>
      <c r="E58" s="32">
        <v>1050</v>
      </c>
      <c r="F58" s="30" t="s">
        <v>18</v>
      </c>
      <c r="G58" s="32">
        <v>1800</v>
      </c>
      <c r="H58" s="30" t="s">
        <v>18</v>
      </c>
      <c r="I58" s="58"/>
      <c r="J58" s="31">
        <f>E58*I58</f>
        <v>0</v>
      </c>
      <c r="K58" s="52"/>
      <c r="L58" s="52"/>
    </row>
    <row r="59" spans="2:12" s="1" customFormat="1" ht="61.5" customHeight="1" outlineLevel="3">
      <c r="B59" s="57" t="str">
        <f>HYPERLINK("http://rusat.tv/router-we1626","Маршрутизатор 1626 (без гарантии)")</f>
        <v>Маршрутизатор 1626 (без гарантии)</v>
      </c>
      <c r="C59" s="27">
        <v>12</v>
      </c>
      <c r="D59" s="28">
        <v>1976</v>
      </c>
      <c r="E59" s="32">
        <v>1200</v>
      </c>
      <c r="F59" s="30" t="s">
        <v>18</v>
      </c>
      <c r="G59" s="32">
        <v>2000</v>
      </c>
      <c r="H59" s="30" t="s">
        <v>18</v>
      </c>
      <c r="I59" s="58"/>
      <c r="J59" s="31">
        <f>E59*I59</f>
        <v>0</v>
      </c>
      <c r="K59" s="52"/>
      <c r="L59" s="52"/>
    </row>
    <row r="60" spans="2:12" s="1" customFormat="1" ht="61.5" customHeight="1" outlineLevel="3">
      <c r="B60" s="57" t="str">
        <f>HYPERLINK("http://rusat.tv/marshrutizator-netis-mw5230","Маршрутизатор Netis MW5230")</f>
        <v>Маршрутизатор Netis MW5230</v>
      </c>
      <c r="C60" s="27">
        <v>664</v>
      </c>
      <c r="D60" s="28">
        <v>5056</v>
      </c>
      <c r="E60" s="32">
        <v>1200</v>
      </c>
      <c r="F60" s="30" t="s">
        <v>18</v>
      </c>
      <c r="G60" s="32">
        <v>2100</v>
      </c>
      <c r="H60" s="30" t="s">
        <v>18</v>
      </c>
      <c r="I60" s="58"/>
      <c r="J60" s="31">
        <f>E60*I60</f>
        <v>0</v>
      </c>
      <c r="K60" s="52"/>
      <c r="L60" s="52"/>
    </row>
    <row r="61" spans="2:12" s="1" customFormat="1" ht="61.5" customHeight="1" outlineLevel="3">
      <c r="B61" s="57" t="str">
        <f>HYPERLINK("http://rusat.tv/router-keenetic-4g-kn-1211-","Роутер Keenetic 4G (KN-1212)")</f>
        <v>Роутер Keenetic 4G (KN-1212)</v>
      </c>
      <c r="C61" s="27">
        <v>34</v>
      </c>
      <c r="D61" s="28">
        <v>6033</v>
      </c>
      <c r="E61" s="32">
        <v>3100</v>
      </c>
      <c r="F61" s="30" t="s">
        <v>18</v>
      </c>
      <c r="G61" s="32">
        <v>3000</v>
      </c>
      <c r="H61" s="30" t="s">
        <v>18</v>
      </c>
      <c r="I61" s="58"/>
      <c r="J61" s="31">
        <f>E61*I61</f>
        <v>0</v>
      </c>
      <c r="K61" s="52"/>
      <c r="L61" s="52"/>
    </row>
    <row r="62" spans="2:12" s="1" customFormat="1" ht="61.5" customHeight="1" outlineLevel="3">
      <c r="B62" s="57" t="str">
        <f>HYPERLINK("http://rusat.tv/router-keenetic-air-kn-1613-","Роутер Keenetic Air (KN-1613)")</f>
        <v>Роутер Keenetic Air (KN-1613)</v>
      </c>
      <c r="C62" s="27">
        <v>14</v>
      </c>
      <c r="D62" s="28">
        <v>9802</v>
      </c>
      <c r="E62" s="32">
        <v>3500</v>
      </c>
      <c r="F62" s="30" t="s">
        <v>18</v>
      </c>
      <c r="G62" s="32">
        <v>4000</v>
      </c>
      <c r="H62" s="30" t="s">
        <v>18</v>
      </c>
      <c r="I62" s="58"/>
      <c r="J62" s="31">
        <f>E62*I62</f>
        <v>0</v>
      </c>
      <c r="K62" s="52"/>
      <c r="L62" s="52"/>
    </row>
    <row r="63" spans="2:12" s="1" customFormat="1" ht="61.5" customHeight="1" outlineLevel="3">
      <c r="B63" s="57" t="str">
        <f>HYPERLINK("http://rusat.tv/router-keenetic-extra-kn-1711-","Роутер Keenetic Extra (KN-1713)")</f>
        <v>Роутер Keenetic Extra (KN-1713)</v>
      </c>
      <c r="C63" s="27">
        <v>30</v>
      </c>
      <c r="D63" s="28">
        <v>6035</v>
      </c>
      <c r="E63" s="32">
        <v>4100</v>
      </c>
      <c r="F63" s="30" t="s">
        <v>18</v>
      </c>
      <c r="G63" s="32">
        <v>5000</v>
      </c>
      <c r="H63" s="30" t="s">
        <v>18</v>
      </c>
      <c r="I63" s="58"/>
      <c r="J63" s="31">
        <f>E63*I63</f>
        <v>0</v>
      </c>
      <c r="K63" s="52"/>
      <c r="L63" s="52"/>
    </row>
    <row r="64" spans="2:12" ht="12" customHeight="1" outlineLevel="2">
      <c r="B64" s="17" t="s">
        <v>30</v>
      </c>
      <c r="C64" s="18"/>
      <c r="D64" s="19"/>
      <c r="E64" s="20"/>
      <c r="F64" s="20"/>
      <c r="G64" s="20"/>
      <c r="H64" s="20"/>
      <c r="I64" s="55"/>
      <c r="J64" s="21">
        <f>E64*I64</f>
        <v>0</v>
      </c>
      <c r="K64" s="50"/>
      <c r="L64" s="50"/>
    </row>
    <row r="65" spans="2:12" s="1" customFormat="1" ht="61.5" customHeight="1" outlineLevel="3">
      <c r="B65" s="57" t="str">
        <f>HYPERLINK("http://rusat.tv/4g-modem-lt-mf79ru-zte-proshit-","4G модем LT MF79RU ZTE")</f>
        <v>4G модем LT MF79RU ZTE</v>
      </c>
      <c r="C65" s="27">
        <v>1</v>
      </c>
      <c r="D65" s="28">
        <v>5740</v>
      </c>
      <c r="E65" s="32">
        <v>2600</v>
      </c>
      <c r="F65" s="30" t="s">
        <v>18</v>
      </c>
      <c r="G65" s="32">
        <v>4000</v>
      </c>
      <c r="H65" s="30" t="s">
        <v>18</v>
      </c>
      <c r="I65" s="58"/>
      <c r="J65" s="31">
        <f>E65*I65</f>
        <v>0</v>
      </c>
      <c r="K65" s="52"/>
      <c r="L65" s="52"/>
    </row>
    <row r="66" spans="2:12" s="1" customFormat="1" ht="61.5" customHeight="1" outlineLevel="3">
      <c r="B66" s="57" t="str">
        <f>HYPERLINK("http://rusat.tv/4g-modem-mf79u-zte","4G модем MF79U ZTE")</f>
        <v>4G модем MF79U ZTE</v>
      </c>
      <c r="C66" s="27">
        <v>636</v>
      </c>
      <c r="D66" s="28">
        <v>7711</v>
      </c>
      <c r="E66" s="32">
        <v>2300</v>
      </c>
      <c r="F66" s="30" t="s">
        <v>18</v>
      </c>
      <c r="G66" s="30"/>
      <c r="H66" s="30"/>
      <c r="I66" s="58"/>
      <c r="J66" s="31">
        <f>E66*I66</f>
        <v>0</v>
      </c>
      <c r="K66" s="52"/>
      <c r="L66" s="52"/>
    </row>
    <row r="67" spans="2:12" s="1" customFormat="1" ht="61.5" customHeight="1" outlineLevel="3">
      <c r="B67" s="57" t="str">
        <f>HYPERLINK("http://rusat.tv/gemtek-lte-wltfgr-102","Gemtek LTE WLTFGR-102 (2600Мгц)")</f>
        <v>Gemtek LTE WLTFGR-102 (2600Мгц)</v>
      </c>
      <c r="C67" s="27">
        <v>68</v>
      </c>
      <c r="D67" s="28">
        <v>7699</v>
      </c>
      <c r="E67" s="32">
        <v>1500</v>
      </c>
      <c r="F67" s="30" t="s">
        <v>18</v>
      </c>
      <c r="G67" s="32">
        <v>1900</v>
      </c>
      <c r="H67" s="30" t="s">
        <v>18</v>
      </c>
      <c r="I67" s="58"/>
      <c r="J67" s="31">
        <f>E67*I67</f>
        <v>0</v>
      </c>
      <c r="K67" s="52"/>
      <c r="L67" s="52"/>
    </row>
    <row r="68" spans="2:12" s="1" customFormat="1" ht="61.5" customHeight="1" outlineLevel="3">
      <c r="B68" s="57" t="str">
        <f>HYPERLINK("http://rusat.tv/4g-lte-modem-olax-u90h","LTE модем Olax F90 WIFI (без гарантии)")</f>
        <v>LTE модем Olax F90 WIFI (без гарантии)</v>
      </c>
      <c r="C68" s="27">
        <v>492</v>
      </c>
      <c r="D68" s="28">
        <v>10059</v>
      </c>
      <c r="E68" s="32">
        <v>1600</v>
      </c>
      <c r="F68" s="30" t="s">
        <v>18</v>
      </c>
      <c r="G68" s="32">
        <v>2700</v>
      </c>
      <c r="H68" s="30" t="s">
        <v>18</v>
      </c>
      <c r="I68" s="58"/>
      <c r="J68" s="31">
        <f>E68*I68</f>
        <v>0</v>
      </c>
      <c r="K68" s="52"/>
      <c r="L68" s="52"/>
    </row>
    <row r="69" spans="2:12" s="1" customFormat="1" ht="61.5" customHeight="1" outlineLevel="3">
      <c r="B69" s="57" t="str">
        <f>HYPERLINK("http://rusat.tv/netis-mw-5360-3g-4g-lte-cat4-sim","Netis MW 5360 3G\4G LTE Cat4 SIM")</f>
        <v>Netis MW 5360 3G\4G LTE Cat4 SIM</v>
      </c>
      <c r="C69" s="27">
        <v>55</v>
      </c>
      <c r="D69" s="28">
        <v>9282</v>
      </c>
      <c r="E69" s="32">
        <v>3900</v>
      </c>
      <c r="F69" s="30" t="s">
        <v>18</v>
      </c>
      <c r="G69" s="32">
        <v>5000</v>
      </c>
      <c r="H69" s="30" t="s">
        <v>18</v>
      </c>
      <c r="I69" s="58"/>
      <c r="J69" s="31">
        <f>E69*I69</f>
        <v>0</v>
      </c>
      <c r="K69" s="52"/>
      <c r="L69" s="52"/>
    </row>
    <row r="70" spans="2:12" s="1" customFormat="1" ht="61.5" customHeight="1" outlineLevel="3">
      <c r="B70" s="57" t="str">
        <f>HYPERLINK("http://rusat.tv/modem-gold-master-vivid-motion-s1","Модем Gold Master Vivid Motion S1")</f>
        <v>Модем Gold Master Vivid Motion S1</v>
      </c>
      <c r="C70" s="27">
        <v>14</v>
      </c>
      <c r="D70" s="28">
        <v>6348</v>
      </c>
      <c r="E70" s="32">
        <v>2200</v>
      </c>
      <c r="F70" s="30" t="s">
        <v>18</v>
      </c>
      <c r="G70" s="32">
        <v>3500</v>
      </c>
      <c r="H70" s="30" t="s">
        <v>18</v>
      </c>
      <c r="I70" s="58"/>
      <c r="J70" s="31">
        <f>E70*I70</f>
        <v>0</v>
      </c>
      <c r="K70" s="52"/>
      <c r="L70" s="52"/>
    </row>
    <row r="71" spans="2:12" s="1" customFormat="1" ht="61.5" customHeight="1" outlineLevel="3">
      <c r="B71" s="57" t="str">
        <f>HYPERLINK("http://rusat.tv/orbita-ot-pck29-4g-usb-modem-wi-fi-","Орбита OT-PCK29 4G USB модем (Wi-Fi)(Без гарантии)")</f>
        <v>Орбита OT-PCK29 4G USB модем (Wi-Fi)(Без гарантии)</v>
      </c>
      <c r="C71" s="27">
        <v>2</v>
      </c>
      <c r="D71" s="28">
        <v>6360</v>
      </c>
      <c r="E71" s="32">
        <v>1850</v>
      </c>
      <c r="F71" s="30" t="s">
        <v>18</v>
      </c>
      <c r="G71" s="32">
        <v>2500</v>
      </c>
      <c r="H71" s="30" t="s">
        <v>18</v>
      </c>
      <c r="I71" s="58"/>
      <c r="J71" s="31">
        <f>E71*I71</f>
        <v>0</v>
      </c>
      <c r="K71" s="52"/>
      <c r="L71" s="52"/>
    </row>
    <row r="72" spans="2:12" s="1" customFormat="1" ht="61.5" customHeight="1" outlineLevel="3">
      <c r="B72" s="57" t="str">
        <f>HYPERLINK("http://rusat.tv/router-cpe-lte-cat6-c300-1","Роутер CPE LTE cat.6 C300-1")</f>
        <v>Роутер CPE LTE cat.6 C300-1</v>
      </c>
      <c r="C72" s="27">
        <v>2</v>
      </c>
      <c r="D72" s="28">
        <v>6534</v>
      </c>
      <c r="E72" s="32">
        <v>6700</v>
      </c>
      <c r="F72" s="30" t="s">
        <v>18</v>
      </c>
      <c r="G72" s="32">
        <v>8000</v>
      </c>
      <c r="H72" s="30" t="s">
        <v>18</v>
      </c>
      <c r="I72" s="58"/>
      <c r="J72" s="31">
        <f>E72*I72</f>
        <v>0</v>
      </c>
      <c r="K72" s="52"/>
      <c r="L72" s="52"/>
    </row>
    <row r="73" spans="2:12" s="1" customFormat="1" ht="61.5" customHeight="1" outlineLevel="3">
      <c r="B73" s="57" t="str">
        <f>HYPERLINK("http://rusat.tv/router-olax-ax9-pro-cat-4-","Роутер OLAX AX9 Pro (cat 4) (без гарантии)")</f>
        <v>Роутер OLAX AX9 Pro (cat 4) (без гарантии)</v>
      </c>
      <c r="C73" s="27">
        <v>197</v>
      </c>
      <c r="D73" s="28">
        <v>9578</v>
      </c>
      <c r="E73" s="32">
        <v>3250</v>
      </c>
      <c r="F73" s="30" t="s">
        <v>18</v>
      </c>
      <c r="G73" s="30"/>
      <c r="H73" s="30"/>
      <c r="I73" s="58"/>
      <c r="J73" s="31">
        <f>E73*I73</f>
        <v>0</v>
      </c>
      <c r="K73" s="52"/>
      <c r="L73" s="52"/>
    </row>
    <row r="74" spans="2:12" s="1" customFormat="1" ht="61.5" customHeight="1" outlineLevel="3">
      <c r="B74" s="57" t="str">
        <f>HYPERLINK("http://rusat.tv/router-olax-mc60-","Роутер Olax MC60 (cat 4) (без гарантии)")</f>
        <v>Роутер Olax MC60 (cat 4) (без гарантии)</v>
      </c>
      <c r="C74" s="27">
        <v>343</v>
      </c>
      <c r="D74" s="28">
        <v>10101</v>
      </c>
      <c r="E74" s="32">
        <v>3300</v>
      </c>
      <c r="F74" s="30" t="s">
        <v>18</v>
      </c>
      <c r="G74" s="32">
        <v>6500</v>
      </c>
      <c r="H74" s="30" t="s">
        <v>18</v>
      </c>
      <c r="I74" s="58"/>
      <c r="J74" s="31">
        <f>E74*I74</f>
        <v>0</v>
      </c>
      <c r="K74" s="52"/>
      <c r="L74" s="52"/>
    </row>
    <row r="75" spans="2:12" ht="12" customHeight="1" outlineLevel="2">
      <c r="B75" s="17" t="s">
        <v>31</v>
      </c>
      <c r="C75" s="18"/>
      <c r="D75" s="19"/>
      <c r="E75" s="20"/>
      <c r="F75" s="20"/>
      <c r="G75" s="20"/>
      <c r="H75" s="20"/>
      <c r="I75" s="55"/>
      <c r="J75" s="21">
        <f>E75*I75</f>
        <v>0</v>
      </c>
      <c r="K75" s="50"/>
      <c r="L75" s="50"/>
    </row>
    <row r="76" spans="2:12" s="1" customFormat="1" ht="61.5" customHeight="1" outlineLevel="3">
      <c r="B76" s="57" t="str">
        <f>HYPERLINK("http://rusat.tv/rp-sma-shteker-f-gnezdo","RP-SMA штекер - F гнездо")</f>
        <v>RP-SMA штекер - F гнездо</v>
      </c>
      <c r="C76" s="27">
        <v>66</v>
      </c>
      <c r="D76" s="28">
        <v>9439</v>
      </c>
      <c r="E76" s="29">
        <v>100</v>
      </c>
      <c r="F76" s="30" t="s">
        <v>18</v>
      </c>
      <c r="G76" s="30"/>
      <c r="H76" s="30"/>
      <c r="I76" s="58"/>
      <c r="J76" s="31">
        <f>E76*I76</f>
        <v>0</v>
      </c>
      <c r="K76" s="52"/>
      <c r="L76" s="52"/>
    </row>
    <row r="77" spans="2:12" s="1" customFormat="1" ht="61.5" customHeight="1" outlineLevel="3">
      <c r="B77" s="57" t="str">
        <f>HYPERLINK("http://rusat.tv/delitel-dlya-usilitelya-sot-svyazi","Делитель для усилителя сот. связи")</f>
        <v>Делитель для усилителя сот. связи</v>
      </c>
      <c r="C77" s="27">
        <v>1</v>
      </c>
      <c r="D77" s="28">
        <v>6331</v>
      </c>
      <c r="E77" s="29">
        <v>550</v>
      </c>
      <c r="F77" s="30" t="s">
        <v>18</v>
      </c>
      <c r="G77" s="29">
        <v>900</v>
      </c>
      <c r="H77" s="30" t="s">
        <v>18</v>
      </c>
      <c r="I77" s="58"/>
      <c r="J77" s="31">
        <f>E77*I77</f>
        <v>0</v>
      </c>
      <c r="K77" s="52"/>
      <c r="L77" s="52"/>
    </row>
    <row r="78" spans="2:12" s="1" customFormat="1" ht="61.5" customHeight="1" outlineLevel="3">
      <c r="B78" s="57" t="str">
        <f>HYPERLINK("http://rusat.tv/pigteyl-kabelnaya-sborka-crc9-f-female-","Пигтейл (кабельная сборка) CRC9-F (female)")</f>
        <v>Пигтейл (кабельная сборка) CRC9-F (female)</v>
      </c>
      <c r="C78" s="27">
        <v>636</v>
      </c>
      <c r="D78" s="28">
        <v>895</v>
      </c>
      <c r="E78" s="29">
        <v>110</v>
      </c>
      <c r="F78" s="30" t="s">
        <v>18</v>
      </c>
      <c r="G78" s="29">
        <v>400</v>
      </c>
      <c r="H78" s="30" t="s">
        <v>18</v>
      </c>
      <c r="I78" s="58"/>
      <c r="J78" s="31">
        <f>E78*I78</f>
        <v>0</v>
      </c>
      <c r="K78" s="52"/>
      <c r="L78" s="52"/>
    </row>
    <row r="79" spans="2:12" s="1" customFormat="1" ht="61.5" customHeight="1" outlineLevel="3">
      <c r="B79" s="57" t="str">
        <f>HYPERLINK("http://rusat.tv/pigteyl-kabelnaya-sborka-crc9-f-male-","Пигтейл (кабельная сборка) CRC9-F (male)")</f>
        <v>Пигтейл (кабельная сборка) CRC9-F (male)</v>
      </c>
      <c r="C79" s="33">
        <v>1246</v>
      </c>
      <c r="D79" s="28">
        <v>5198</v>
      </c>
      <c r="E79" s="29">
        <v>150</v>
      </c>
      <c r="F79" s="30" t="s">
        <v>18</v>
      </c>
      <c r="G79" s="29">
        <v>200</v>
      </c>
      <c r="H79" s="30" t="s">
        <v>18</v>
      </c>
      <c r="I79" s="58"/>
      <c r="J79" s="31">
        <f>E79*I79</f>
        <v>0</v>
      </c>
      <c r="K79" s="52"/>
      <c r="L79" s="52"/>
    </row>
    <row r="80" spans="2:12" s="1" customFormat="1" ht="61.5" customHeight="1" outlineLevel="3">
      <c r="B80" s="57" t="str">
        <f>HYPERLINK("http://rusat.tv/pigteyl-kabelnaya-sborka-sma-ts9-f-female-","Пигтейл (кабельная сборка) SMA-CRC9-F (female)")</f>
        <v>Пигтейл (кабельная сборка) SMA-CRC9-F (female)</v>
      </c>
      <c r="C80" s="27">
        <v>2</v>
      </c>
      <c r="D80" s="28">
        <v>1174</v>
      </c>
      <c r="E80" s="29">
        <v>100</v>
      </c>
      <c r="F80" s="30" t="s">
        <v>18</v>
      </c>
      <c r="G80" s="29">
        <v>300</v>
      </c>
      <c r="H80" s="30" t="s">
        <v>18</v>
      </c>
      <c r="I80" s="58"/>
      <c r="J80" s="31">
        <f>E80*I80</f>
        <v>0</v>
      </c>
      <c r="K80" s="52"/>
      <c r="L80" s="52"/>
    </row>
    <row r="81" spans="2:12" s="1" customFormat="1" ht="61.5" customHeight="1" outlineLevel="3">
      <c r="B81" s="57" t="str">
        <f>HYPERLINK("http://rusat.tv/pigteyl-kabelnaya-sborka-ts9-f-female-","Пигтейл (кабельная сборка) TS9-F (female)")</f>
        <v>Пигтейл (кабельная сборка) TS9-F (female)</v>
      </c>
      <c r="C81" s="27">
        <v>164</v>
      </c>
      <c r="D81" s="28">
        <v>894</v>
      </c>
      <c r="E81" s="29">
        <v>90</v>
      </c>
      <c r="F81" s="30" t="s">
        <v>18</v>
      </c>
      <c r="G81" s="29">
        <v>300</v>
      </c>
      <c r="H81" s="30" t="s">
        <v>18</v>
      </c>
      <c r="I81" s="58"/>
      <c r="J81" s="31">
        <f>E81*I81</f>
        <v>0</v>
      </c>
      <c r="K81" s="52"/>
      <c r="L81" s="52"/>
    </row>
    <row r="82" spans="2:12" s="1" customFormat="1" ht="61.5" customHeight="1" outlineLevel="3">
      <c r="B82" s="57" t="str">
        <f>HYPERLINK("http://rusat.tv/pigteyl-sma-female-ts9","Пигтейл SMA-female-TS9")</f>
        <v>Пигтейл SMA-female-TS9</v>
      </c>
      <c r="C82" s="27">
        <v>10</v>
      </c>
      <c r="D82" s="28">
        <v>5535</v>
      </c>
      <c r="E82" s="29">
        <v>150</v>
      </c>
      <c r="F82" s="30" t="s">
        <v>18</v>
      </c>
      <c r="G82" s="30"/>
      <c r="H82" s="30"/>
      <c r="I82" s="58"/>
      <c r="J82" s="31">
        <f>E82*I82</f>
        <v>0</v>
      </c>
      <c r="K82" s="52"/>
      <c r="L82" s="52"/>
    </row>
  </sheetData>
  <sheetProtection sheet="1" objects="1" scenarios="1"/>
  <mergeCells count="78">
    <mergeCell ref="K80:L80"/>
    <mergeCell ref="K81:L81"/>
    <mergeCell ref="K82:L82"/>
    <mergeCell ref="K75:L75"/>
    <mergeCell ref="K76:L76"/>
    <mergeCell ref="K77:L77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0:L40"/>
    <mergeCell ref="K41:L41"/>
    <mergeCell ref="K42:L42"/>
    <mergeCell ref="K43:L43"/>
    <mergeCell ref="K44:L44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K15:L15"/>
    <mergeCell ref="K16:L16"/>
    <mergeCell ref="K17:L17"/>
    <mergeCell ref="K18:L18"/>
    <mergeCell ref="K19:L19"/>
    <mergeCell ref="I10:J10"/>
    <mergeCell ref="K10:L11"/>
    <mergeCell ref="K12:L12"/>
    <mergeCell ref="K13:L13"/>
    <mergeCell ref="K14:L14"/>
    <mergeCell ref="B10:B11"/>
    <mergeCell ref="C10:C11"/>
    <mergeCell ref="D10:D11"/>
    <mergeCell ref="E10:F10"/>
    <mergeCell ref="G10:H10"/>
  </mergeCells>
  <dataValidations count="70">
    <dataValidation type="whole" allowBlank="1" showInputMessage="1" showErrorMessage="1" errorTitle="Некоректные данные" sqref="I13">
      <formula1>0</formula1>
      <formula2>9999</formula2>
    </dataValidation>
    <dataValidation type="whole" allowBlank="1" showInputMessage="1" showErrorMessage="1" errorTitle="Некоректные данные" sqref="I14">
      <formula1>0</formula1>
      <formula2>9999</formula2>
    </dataValidation>
    <dataValidation type="whole" allowBlank="1" showInputMessage="1" showErrorMessage="1" errorTitle="Некоректные данные" sqref="I15">
      <formula1>0</formula1>
      <formula2>9999</formula2>
    </dataValidation>
    <dataValidation type="whole" allowBlank="1" showInputMessage="1" showErrorMessage="1" errorTitle="Некоректные данные" sqref="I16">
      <formula1>0</formula1>
      <formula2>9999</formula2>
    </dataValidation>
    <dataValidation type="whole" allowBlank="1" showInputMessage="1" showErrorMessage="1" errorTitle="Некоректные данные" sqref="I17">
      <formula1>0</formula1>
      <formula2>9999</formula2>
    </dataValidation>
    <dataValidation type="whole" allowBlank="1" showInputMessage="1" showErrorMessage="1" errorTitle="Некоректные данные" sqref="I18">
      <formula1>0</formula1>
      <formula2>9999</formula2>
    </dataValidation>
    <dataValidation type="whole" allowBlank="1" showInputMessage="1" showErrorMessage="1" errorTitle="Некоректные данные" sqref="I19">
      <formula1>0</formula1>
      <formula2>9999</formula2>
    </dataValidation>
    <dataValidation type="whole" allowBlank="1" showInputMessage="1" showErrorMessage="1" errorTitle="Некоректные данные" sqref="I20">
      <formula1>0</formula1>
      <formula2>9999</formula2>
    </dataValidation>
    <dataValidation type="whole" allowBlank="1" showInputMessage="1" showErrorMessage="1" errorTitle="Некоректные данные" sqref="I21">
      <formula1>0</formula1>
      <formula2>9999</formula2>
    </dataValidation>
    <dataValidation type="whole" allowBlank="1" showInputMessage="1" showErrorMessage="1" errorTitle="Некоректные данные" sqref="I22">
      <formula1>0</formula1>
      <formula2>9999</formula2>
    </dataValidation>
    <dataValidation type="whole" allowBlank="1" showInputMessage="1" showErrorMessage="1" errorTitle="Некоректные данные" sqref="I23">
      <formula1>0</formula1>
      <formula2>9999</formula2>
    </dataValidation>
    <dataValidation type="whole" allowBlank="1" showInputMessage="1" showErrorMessage="1" errorTitle="Некоректные данные" sqref="I24">
      <formula1>0</formula1>
      <formula2>9999</formula2>
    </dataValidation>
    <dataValidation type="whole" allowBlank="1" showInputMessage="1" showErrorMessage="1" errorTitle="Некоректные данные" sqref="I25">
      <formula1>0</formula1>
      <formula2>9999</formula2>
    </dataValidation>
    <dataValidation type="whole" allowBlank="1" showInputMessage="1" showErrorMessage="1" errorTitle="Некоректные данные" sqref="I26">
      <formula1>0</formula1>
      <formula2>9999</formula2>
    </dataValidation>
    <dataValidation type="whole" allowBlank="1" showInputMessage="1" showErrorMessage="1" errorTitle="Некоректные данные" sqref="I27">
      <formula1>0</formula1>
      <formula2>9999</formula2>
    </dataValidation>
    <dataValidation type="whole" allowBlank="1" showInputMessage="1" showErrorMessage="1" errorTitle="Некоректные данные" sqref="I28">
      <formula1>0</formula1>
      <formula2>9999</formula2>
    </dataValidation>
    <dataValidation type="whole" allowBlank="1" showInputMessage="1" showErrorMessage="1" errorTitle="Некоректные данные" sqref="I29">
      <formula1>0</formula1>
      <formula2>9999</formula2>
    </dataValidation>
    <dataValidation type="whole" allowBlank="1" showInputMessage="1" showErrorMessage="1" errorTitle="Некоректные данные" sqref="I30">
      <formula1>0</formula1>
      <formula2>9999</formula2>
    </dataValidation>
    <dataValidation type="whole" allowBlank="1" showInputMessage="1" showErrorMessage="1" errorTitle="Некоректные данные" sqref="I31">
      <formula1>0</formula1>
      <formula2>9999</formula2>
    </dataValidation>
    <dataValidation type="whole" allowBlank="1" showInputMessage="1" showErrorMessage="1" errorTitle="Некоректные данные" sqref="I32">
      <formula1>0</formula1>
      <formula2>9999</formula2>
    </dataValidation>
    <dataValidation type="whole" allowBlank="1" showInputMessage="1" showErrorMessage="1" errorTitle="Некоректные данные" sqref="I33">
      <formula1>0</formula1>
      <formula2>9999</formula2>
    </dataValidation>
    <dataValidation type="whole" allowBlank="1" showInputMessage="1" showErrorMessage="1" errorTitle="Некоректные данные" sqref="I34">
      <formula1>0</formula1>
      <formula2>9999</formula2>
    </dataValidation>
    <dataValidation type="whole" allowBlank="1" showInputMessage="1" showErrorMessage="1" errorTitle="Некоректные данные" sqref="I35">
      <formula1>0</formula1>
      <formula2>9999</formula2>
    </dataValidation>
    <dataValidation type="whole" allowBlank="1" showInputMessage="1" showErrorMessage="1" errorTitle="Некоректные данные" sqref="I36">
      <formula1>0</formula1>
      <formula2>9999</formula2>
    </dataValidation>
    <dataValidation type="whole" allowBlank="1" showInputMessage="1" showErrorMessage="1" errorTitle="Некоректные данные" sqref="I37">
      <formula1>0</formula1>
      <formula2>9999</formula2>
    </dataValidation>
    <dataValidation type="whole" allowBlank="1" showInputMessage="1" showErrorMessage="1" errorTitle="Некоректные данные" sqref="I38">
      <formula1>0</formula1>
      <formula2>9999</formula2>
    </dataValidation>
    <dataValidation type="whole" allowBlank="1" showInputMessage="1" showErrorMessage="1" errorTitle="Некоректные данные" sqref="I39">
      <formula1>0</formula1>
      <formula2>9999</formula2>
    </dataValidation>
    <dataValidation type="whole" allowBlank="1" showInputMessage="1" showErrorMessage="1" errorTitle="Некоректные данные" sqref="I40">
      <formula1>0</formula1>
      <formula2>9999</formula2>
    </dataValidation>
    <dataValidation type="whole" allowBlank="1" showInputMessage="1" showErrorMessage="1" errorTitle="Некоректные данные" sqref="I41">
      <formula1>0</formula1>
      <formula2>9999</formula2>
    </dataValidation>
    <dataValidation type="whole" allowBlank="1" showInputMessage="1" showErrorMessage="1" errorTitle="Некоректные данные" sqref="I42">
      <formula1>0</formula1>
      <formula2>9999</formula2>
    </dataValidation>
    <dataValidation type="whole" allowBlank="1" showInputMessage="1" showErrorMessage="1" errorTitle="Некоректные данные" sqref="I43">
      <formula1>0</formula1>
      <formula2>9999</formula2>
    </dataValidation>
    <dataValidation type="whole" allowBlank="1" showInputMessage="1" showErrorMessage="1" errorTitle="Некоректные данные" sqref="I44">
      <formula1>0</formula1>
      <formula2>9999</formula2>
    </dataValidation>
    <dataValidation type="whole" allowBlank="1" showInputMessage="1" showErrorMessage="1" errorTitle="Некоректные данные" sqref="I45">
      <formula1>0</formula1>
      <formula2>9999</formula2>
    </dataValidation>
    <dataValidation type="whole" allowBlank="1" showInputMessage="1" showErrorMessage="1" errorTitle="Некоректные данные" sqref="I46">
      <formula1>0</formula1>
      <formula2>9999</formula2>
    </dataValidation>
    <dataValidation type="whole" allowBlank="1" showInputMessage="1" showErrorMessage="1" errorTitle="Некоректные данные" sqref="I47">
      <formula1>0</formula1>
      <formula2>9999</formula2>
    </dataValidation>
    <dataValidation type="whole" allowBlank="1" showInputMessage="1" showErrorMessage="1" errorTitle="Некоректные данные" sqref="I48">
      <formula1>0</formula1>
      <formula2>9999</formula2>
    </dataValidation>
    <dataValidation type="whole" allowBlank="1" showInputMessage="1" showErrorMessage="1" errorTitle="Некоректные данные" sqref="I49">
      <formula1>0</formula1>
      <formula2>9999</formula2>
    </dataValidation>
    <dataValidation type="whole" allowBlank="1" showInputMessage="1" showErrorMessage="1" errorTitle="Некоректные данные" sqref="I50">
      <formula1>0</formula1>
      <formula2>9999</formula2>
    </dataValidation>
    <dataValidation type="whole" allowBlank="1" showInputMessage="1" showErrorMessage="1" errorTitle="Некоректные данные" sqref="I51">
      <formula1>0</formula1>
      <formula2>9999</formula2>
    </dataValidation>
    <dataValidation type="whole" allowBlank="1" showInputMessage="1" showErrorMessage="1" errorTitle="Некоректные данные" sqref="I52">
      <formula1>0</formula1>
      <formula2>9999</formula2>
    </dataValidation>
    <dataValidation type="whole" allowBlank="1" showInputMessage="1" showErrorMessage="1" errorTitle="Некоректные данные" sqref="I53">
      <formula1>0</formula1>
      <formula2>9999</formula2>
    </dataValidation>
    <dataValidation type="whole" allowBlank="1" showInputMessage="1" showErrorMessage="1" errorTitle="Некоректные данные" sqref="I54">
      <formula1>0</formula1>
      <formula2>9999</formula2>
    </dataValidation>
    <dataValidation type="whole" allowBlank="1" showInputMessage="1" showErrorMessage="1" errorTitle="Некоректные данные" sqref="I55">
      <formula1>0</formula1>
      <formula2>9999</formula2>
    </dataValidation>
    <dataValidation type="whole" allowBlank="1" showInputMessage="1" showErrorMessage="1" errorTitle="Некоректные данные" sqref="I56">
      <formula1>0</formula1>
      <formula2>9999</formula2>
    </dataValidation>
    <dataValidation type="whole" allowBlank="1" showInputMessage="1" showErrorMessage="1" errorTitle="Некоректные данные" sqref="I57">
      <formula1>0</formula1>
      <formula2>9999</formula2>
    </dataValidation>
    <dataValidation type="whole" allowBlank="1" showInputMessage="1" showErrorMessage="1" errorTitle="Некоректные данные" sqref="I58">
      <formula1>0</formula1>
      <formula2>9999</formula2>
    </dataValidation>
    <dataValidation type="whole" allowBlank="1" showInputMessage="1" showErrorMessage="1" errorTitle="Некоректные данные" sqref="I59">
      <formula1>0</formula1>
      <formula2>9999</formula2>
    </dataValidation>
    <dataValidation type="whole" allowBlank="1" showInputMessage="1" showErrorMessage="1" errorTitle="Некоректные данные" sqref="I60">
      <formula1>0</formula1>
      <formula2>9999</formula2>
    </dataValidation>
    <dataValidation type="whole" allowBlank="1" showInputMessage="1" showErrorMessage="1" errorTitle="Некоректные данные" sqref="I61">
      <formula1>0</formula1>
      <formula2>9999</formula2>
    </dataValidation>
    <dataValidation type="whole" allowBlank="1" showInputMessage="1" showErrorMessage="1" errorTitle="Некоректные данные" sqref="I62">
      <formula1>0</formula1>
      <formula2>9999</formula2>
    </dataValidation>
    <dataValidation type="whole" allowBlank="1" showInputMessage="1" showErrorMessage="1" errorTitle="Некоректные данные" sqref="I63">
      <formula1>0</formula1>
      <formula2>9999</formula2>
    </dataValidation>
    <dataValidation type="whole" allowBlank="1" showInputMessage="1" showErrorMessage="1" errorTitle="Некоректные данные" sqref="I64">
      <formula1>0</formula1>
      <formula2>9999</formula2>
    </dataValidation>
    <dataValidation type="whole" allowBlank="1" showInputMessage="1" showErrorMessage="1" errorTitle="Некоректные данные" sqref="I65">
      <formula1>0</formula1>
      <formula2>9999</formula2>
    </dataValidation>
    <dataValidation type="whole" allowBlank="1" showInputMessage="1" showErrorMessage="1" errorTitle="Некоректные данные" sqref="I66">
      <formula1>0</formula1>
      <formula2>9999</formula2>
    </dataValidation>
    <dataValidation type="whole" allowBlank="1" showInputMessage="1" showErrorMessage="1" errorTitle="Некоректные данные" sqref="I67">
      <formula1>0</formula1>
      <formula2>9999</formula2>
    </dataValidation>
    <dataValidation type="whole" allowBlank="1" showInputMessage="1" showErrorMessage="1" errorTitle="Некоректные данные" sqref="I68">
      <formula1>0</formula1>
      <formula2>9999</formula2>
    </dataValidation>
    <dataValidation type="whole" allowBlank="1" showInputMessage="1" showErrorMessage="1" errorTitle="Некоректные данные" sqref="I69">
      <formula1>0</formula1>
      <formula2>9999</formula2>
    </dataValidation>
    <dataValidation type="whole" allowBlank="1" showInputMessage="1" showErrorMessage="1" errorTitle="Некоректные данные" sqref="I70">
      <formula1>0</formula1>
      <formula2>9999</formula2>
    </dataValidation>
    <dataValidation type="whole" allowBlank="1" showInputMessage="1" showErrorMessage="1" errorTitle="Некоректные данные" sqref="I71">
      <formula1>0</formula1>
      <formula2>9999</formula2>
    </dataValidation>
    <dataValidation type="whole" allowBlank="1" showInputMessage="1" showErrorMessage="1" errorTitle="Некоректные данные" sqref="I72">
      <formula1>0</formula1>
      <formula2>9999</formula2>
    </dataValidation>
    <dataValidation type="whole" allowBlank="1" showInputMessage="1" showErrorMessage="1" errorTitle="Некоректные данные" sqref="I73">
      <formula1>0</formula1>
      <formula2>9999</formula2>
    </dataValidation>
    <dataValidation type="whole" allowBlank="1" showInputMessage="1" showErrorMessage="1" errorTitle="Некоректные данные" sqref="I74">
      <formula1>0</formula1>
      <formula2>9999</formula2>
    </dataValidation>
    <dataValidation type="whole" allowBlank="1" showInputMessage="1" showErrorMessage="1" errorTitle="Некоректные данные" sqref="I75">
      <formula1>0</formula1>
      <formula2>9999</formula2>
    </dataValidation>
    <dataValidation type="whole" allowBlank="1" showInputMessage="1" showErrorMessage="1" errorTitle="Некоректные данные" sqref="I76">
      <formula1>0</formula1>
      <formula2>9999</formula2>
    </dataValidation>
    <dataValidation type="whole" allowBlank="1" showInputMessage="1" showErrorMessage="1" errorTitle="Некоректные данные" sqref="I77">
      <formula1>0</formula1>
      <formula2>9999</formula2>
    </dataValidation>
    <dataValidation type="whole" allowBlank="1" showInputMessage="1" showErrorMessage="1" errorTitle="Некоректные данные" sqref="I78">
      <formula1>0</formula1>
      <formula2>9999</formula2>
    </dataValidation>
    <dataValidation type="whole" allowBlank="1" showInputMessage="1" showErrorMessage="1" errorTitle="Некоректные данные" sqref="I79">
      <formula1>0</formula1>
      <formula2>9999</formula2>
    </dataValidation>
    <dataValidation type="whole" allowBlank="1" showInputMessage="1" showErrorMessage="1" errorTitle="Некоректные данные" sqref="I80">
      <formula1>0</formula1>
      <formula2>9999</formula2>
    </dataValidation>
    <dataValidation type="whole" allowBlank="1" showInputMessage="1" showErrorMessage="1" errorTitle="Некоректные данные" sqref="I81">
      <formula1>0</formula1>
      <formula2>9999</formula2>
    </dataValidation>
    <dataValidation type="whole" allowBlank="1" showInputMessage="1" showErrorMessage="1" errorTitle="Некоректные данные" sqref="I82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2024-05-07T20:50:25Z</dcterms:created>
  <dcterms:modified xsi:type="dcterms:W3CDTF">2024-05-07T20:50:25Z</dcterms:modified>
  <cp:category/>
  <cp:version/>
  <cp:contentType/>
  <cp:contentStatus/>
</cp:coreProperties>
</file>